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_xlnm.Print_Area" localSheetId="0">'Sheet1'!$A$1:$AK$54</definedName>
    <definedName name="人口動態　実数表ＥＸＰ" localSheetId="0">'Sheet1'!$A$2:$X$45</definedName>
    <definedName name="人口動態　実数表ＥＸＰ">#REF!</definedName>
    <definedName name="人口動態率ＥＸＰ">#REF!</definedName>
  </definedNames>
  <calcPr fullCalcOnLoad="1"/>
</workbook>
</file>

<file path=xl/sharedStrings.xml><?xml version="1.0" encoding="utf-8"?>
<sst xmlns="http://schemas.openxmlformats.org/spreadsheetml/2006/main" count="88" uniqueCount="73">
  <si>
    <t>出生</t>
  </si>
  <si>
    <t>死亡</t>
  </si>
  <si>
    <t>死産</t>
  </si>
  <si>
    <t>婚姻</t>
  </si>
  <si>
    <t>離婚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</si>
  <si>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</si>
  <si>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</si>
  <si>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</si>
  <si>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</si>
  <si>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</si>
  <si>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</si>
  <si>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</si>
  <si>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</si>
  <si>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</si>
  <si>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</si>
  <si>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</si>
  <si>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</si>
  <si>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</si>
  <si>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</si>
  <si>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</si>
  <si>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</si>
  <si>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</si>
  <si>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</si>
  <si>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市部計</t>
  </si>
  <si>
    <t>郡部計</t>
  </si>
  <si>
    <t>西八代郡</t>
  </si>
  <si>
    <t>南巨摩郡</t>
  </si>
  <si>
    <t>中巨摩郡</t>
  </si>
  <si>
    <t>南都留郡</t>
  </si>
  <si>
    <t>北都留郡</t>
  </si>
  <si>
    <t>総数</t>
  </si>
  <si>
    <t>男</t>
  </si>
  <si>
    <t>女</t>
  </si>
  <si>
    <t>死産率</t>
  </si>
  <si>
    <t>周産期死亡率</t>
  </si>
  <si>
    <t>自   然
増加率</t>
  </si>
  <si>
    <t>乳   児
死亡率</t>
  </si>
  <si>
    <t>新生児
死亡率</t>
  </si>
  <si>
    <t>出生率</t>
  </si>
  <si>
    <t>死亡率</t>
  </si>
  <si>
    <t>婚姻率</t>
  </si>
  <si>
    <t>離婚率</t>
  </si>
  <si>
    <t>乳児死亡
（再掲）</t>
  </si>
  <si>
    <t>妊娠満22週以後の死産</t>
  </si>
  <si>
    <t>早   期
新生児
死   亡</t>
  </si>
  <si>
    <t>資料：人口動態統計</t>
  </si>
  <si>
    <t>人工</t>
  </si>
  <si>
    <t>南アルプス市</t>
  </si>
  <si>
    <t>富士河口湖町</t>
  </si>
  <si>
    <t>北杜市</t>
  </si>
  <si>
    <t>甲斐市</t>
  </si>
  <si>
    <t>笛吹市</t>
  </si>
  <si>
    <t>第２表　人口動態実数・率，市町村別</t>
  </si>
  <si>
    <t>上野原市</t>
  </si>
  <si>
    <t>甲州市</t>
  </si>
  <si>
    <t>市川三郷町</t>
  </si>
  <si>
    <t>自然</t>
  </si>
  <si>
    <t>２）市町村別の各諸率については、「山梨県常住人口（総人口）」を用いて算出した参考値である。</t>
  </si>
  <si>
    <t>中央市</t>
  </si>
  <si>
    <t>中北保健所</t>
  </si>
  <si>
    <t>峡東保健所</t>
  </si>
  <si>
    <t>峡南保健所</t>
  </si>
  <si>
    <t>富士・東部保健所</t>
  </si>
  <si>
    <t>自   然
増加数</t>
  </si>
  <si>
    <t>富士川町</t>
  </si>
  <si>
    <t>新生児死亡
（再掲）</t>
  </si>
  <si>
    <t>周産期死亡</t>
  </si>
  <si>
    <t>自然</t>
  </si>
  <si>
    <t>人工</t>
  </si>
  <si>
    <t>※</t>
  </si>
  <si>
    <t>人口
25.10.1</t>
  </si>
  <si>
    <t>－市町村・保健所別－　平成25年</t>
  </si>
  <si>
    <t>１）市町村の人口は、企画部統計調査課「山梨県常住人口（総人口）」（平成２５年１０月１日）を用いているため、山梨県人口とは一致しない。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</si>
</sst>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_ * #,##0.0_ ;_ * \-#,##0.0_ ;_ * &quot;-&quot;?_ ;_ @_ "/>
    <numFmt numFmtId="186" formatCode="0.00_);[Red]\(0.00\)"/>
    <numFmt numFmtId="187" formatCode="0.0_);[Red]\(0.0\)"/>
    <numFmt numFmtId="188" formatCode="0.0_ "/>
    <numFmt numFmtId="189" formatCode="_ * #,##0.0_ ;_ * \-#,##0.0_ ;_ * &quot;-&quot;??_ ;_ @_ "/>
    <numFmt numFmtId="190" formatCode="_ * #,##0.0_ ;_ * \-#,##0.0_ ;_ * &quot;-&quot;_ ;_ @_ "/>
    <numFmt numFmtId="191" formatCode="_ * #,##0.00_ ;_ * \-#,##0.00_ ;_ * &quot;-&quot;_ ;_ @_ "/>
    <numFmt numFmtId="192" formatCode="_ * #,##0.00_ ;_ * \-#,##0.00_ ;_ * &quot;-&quot;?_ ;_ @_ "/>
    <numFmt numFmtId="193" formatCode="#,##0_ ;[Red]&quot;△&quot;#,##0\ 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184" fontId="7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1" fontId="8" fillId="0" borderId="0" xfId="49" applyFont="1" applyAlignment="1">
      <alignment vertical="center"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185" fontId="7" fillId="0" borderId="0" xfId="61" applyNumberFormat="1" applyFont="1" applyBorder="1" applyAlignment="1">
      <alignment horizontal="right" vertical="center"/>
      <protection/>
    </xf>
    <xf numFmtId="43" fontId="7" fillId="0" borderId="0" xfId="61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7" fillId="0" borderId="10" xfId="0" applyNumberFormat="1" applyFont="1" applyBorder="1" applyAlignment="1" quotePrefix="1">
      <alignment/>
    </xf>
    <xf numFmtId="0" fontId="7" fillId="0" borderId="11" xfId="0" applyNumberFormat="1" applyFont="1" applyBorder="1" applyAlignment="1" quotePrefix="1">
      <alignment/>
    </xf>
    <xf numFmtId="41" fontId="7" fillId="0" borderId="12" xfId="61" applyNumberFormat="1" applyFont="1" applyBorder="1" applyAlignment="1">
      <alignment horizontal="right" vertical="center"/>
      <protection/>
    </xf>
    <xf numFmtId="41" fontId="7" fillId="0" borderId="13" xfId="61" applyNumberFormat="1" applyFont="1" applyBorder="1" applyAlignment="1">
      <alignment horizontal="right" vertical="center"/>
      <protection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5" xfId="0" applyFont="1" applyBorder="1" applyAlignment="1">
      <alignment/>
    </xf>
    <xf numFmtId="181" fontId="11" fillId="0" borderId="0" xfId="49" applyFont="1" applyAlignment="1" quotePrefix="1">
      <alignment horizontal="right"/>
    </xf>
    <xf numFmtId="0" fontId="11" fillId="0" borderId="0" xfId="0" applyFont="1" applyAlignment="1">
      <alignment/>
    </xf>
    <xf numFmtId="41" fontId="7" fillId="0" borderId="16" xfId="61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41" fontId="7" fillId="0" borderId="0" xfId="61" applyNumberFormat="1" applyFont="1" applyBorder="1" applyAlignment="1">
      <alignment horizontal="right" vertical="center"/>
      <protection/>
    </xf>
    <xf numFmtId="190" fontId="7" fillId="0" borderId="0" xfId="61" applyNumberFormat="1" applyFont="1" applyBorder="1" applyAlignment="1">
      <alignment horizontal="right" vertical="center"/>
      <protection/>
    </xf>
    <xf numFmtId="192" fontId="7" fillId="0" borderId="0" xfId="61" applyNumberFormat="1" applyFont="1" applyBorder="1" applyAlignment="1">
      <alignment horizontal="right" vertical="center"/>
      <protection/>
    </xf>
    <xf numFmtId="0" fontId="0" fillId="0" borderId="0" xfId="0" applyNumberFormat="1" applyFont="1" applyAlignment="1" quotePrefix="1">
      <alignment/>
    </xf>
    <xf numFmtId="41" fontId="7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  <xf numFmtId="41" fontId="7" fillId="0" borderId="15" xfId="61" applyNumberFormat="1" applyFont="1" applyBorder="1" applyAlignment="1">
      <alignment horizontal="right" vertical="center"/>
      <protection/>
    </xf>
    <xf numFmtId="190" fontId="7" fillId="0" borderId="15" xfId="61" applyNumberFormat="1" applyFont="1" applyBorder="1" applyAlignment="1">
      <alignment horizontal="right" vertical="center"/>
      <protection/>
    </xf>
    <xf numFmtId="185" fontId="7" fillId="0" borderId="15" xfId="61" applyNumberFormat="1" applyFont="1" applyBorder="1" applyAlignment="1">
      <alignment horizontal="right" vertical="center"/>
      <protection/>
    </xf>
    <xf numFmtId="192" fontId="7" fillId="0" borderId="15" xfId="61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185" fontId="7" fillId="0" borderId="0" xfId="61" applyNumberFormat="1" applyFont="1" applyFill="1" applyBorder="1" applyAlignment="1">
      <alignment horizontal="right" vertical="center"/>
      <protection/>
    </xf>
    <xf numFmtId="43" fontId="7" fillId="0" borderId="0" xfId="61" applyNumberFormat="1" applyFont="1" applyFill="1" applyBorder="1" applyAlignment="1">
      <alignment horizontal="right" vertical="center"/>
      <protection/>
    </xf>
    <xf numFmtId="0" fontId="7" fillId="0" borderId="17" xfId="0" applyNumberFormat="1" applyFont="1" applyBorder="1" applyAlignment="1" quotePrefix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NumberFormat="1" applyFont="1" applyBorder="1" applyAlignment="1" quotePrefix="1">
      <alignment horizontal="center" vertical="center"/>
    </xf>
    <xf numFmtId="0" fontId="7" fillId="0" borderId="18" xfId="0" applyNumberFormat="1" applyFont="1" applyBorder="1" applyAlignment="1" quotePrefix="1">
      <alignment horizontal="center" vertical="center" wrapText="1"/>
    </xf>
    <xf numFmtId="0" fontId="7" fillId="0" borderId="19" xfId="0" applyNumberFormat="1" applyFont="1" applyBorder="1" applyAlignment="1" quotePrefix="1">
      <alignment horizontal="center" vertical="center"/>
    </xf>
    <xf numFmtId="0" fontId="7" fillId="0" borderId="14" xfId="0" applyNumberFormat="1" applyFont="1" applyBorder="1" applyAlignment="1" quotePrefix="1">
      <alignment horizontal="center" vertical="center" wrapText="1"/>
    </xf>
    <xf numFmtId="0" fontId="7" fillId="0" borderId="14" xfId="0" applyNumberFormat="1" applyFont="1" applyBorder="1" applyAlignment="1" quotePrefix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 quotePrefix="1">
      <alignment horizontal="center" vertical="center" shrinkToFit="1"/>
    </xf>
    <xf numFmtId="0" fontId="7" fillId="0" borderId="21" xfId="0" applyNumberFormat="1" applyFont="1" applyBorder="1" applyAlignment="1" quotePrefix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3" sqref="H13"/>
    </sheetView>
  </sheetViews>
  <sheetFormatPr defaultColWidth="9.140625" defaultRowHeight="12"/>
  <cols>
    <col min="1" max="1" width="2.421875" style="20" customWidth="1"/>
    <col min="2" max="2" width="13.140625" style="20" bestFit="1" customWidth="1"/>
    <col min="3" max="3" width="9.57421875" style="20" customWidth="1"/>
    <col min="4" max="4" width="7.57421875" style="20" customWidth="1"/>
    <col min="5" max="9" width="7.7109375" style="20" customWidth="1"/>
    <col min="10" max="10" width="8.7109375" style="20" customWidth="1"/>
    <col min="11" max="11" width="5.7109375" style="20" customWidth="1"/>
    <col min="12" max="13" width="5.28125" style="20" customWidth="1"/>
    <col min="14" max="14" width="5.7109375" style="20" customWidth="1"/>
    <col min="15" max="16" width="4.8515625" style="20" customWidth="1"/>
    <col min="17" max="19" width="6.28125" style="20" customWidth="1"/>
    <col min="20" max="20" width="5.7109375" style="20" customWidth="1"/>
    <col min="21" max="21" width="7.7109375" style="20" customWidth="1"/>
    <col min="22" max="24" width="7.57421875" style="20" customWidth="1"/>
    <col min="25" max="26" width="7.421875" style="20" customWidth="1"/>
    <col min="27" max="27" width="7.8515625" style="20" bestFit="1" customWidth="1"/>
    <col min="28" max="28" width="7.28125" style="20" customWidth="1"/>
    <col min="29" max="29" width="7.421875" style="20" bestFit="1" customWidth="1"/>
    <col min="30" max="30" width="9.421875" style="20" bestFit="1" customWidth="1"/>
    <col min="31" max="31" width="7.57421875" style="20" bestFit="1" customWidth="1"/>
    <col min="32" max="32" width="9.00390625" style="20" bestFit="1" customWidth="1"/>
    <col min="33" max="33" width="7.57421875" style="20" bestFit="1" customWidth="1"/>
    <col min="34" max="34" width="7.8515625" style="20" customWidth="1"/>
    <col min="35" max="35" width="7.28125" style="20" bestFit="1" customWidth="1"/>
    <col min="36" max="37" width="7.421875" style="20" bestFit="1" customWidth="1"/>
    <col min="38" max="16384" width="9.140625" style="20" customWidth="1"/>
  </cols>
  <sheetData>
    <row r="1" spans="1:37" ht="22.5" customHeight="1" thickBot="1">
      <c r="A1" s="1" t="s">
        <v>52</v>
      </c>
      <c r="AK1" s="17" t="s">
        <v>71</v>
      </c>
    </row>
    <row r="2" spans="1:37" ht="24.75" customHeight="1">
      <c r="A2" s="7"/>
      <c r="B2" s="7"/>
      <c r="C2" s="41" t="s">
        <v>70</v>
      </c>
      <c r="D2" s="40" t="s">
        <v>0</v>
      </c>
      <c r="E2" s="40"/>
      <c r="F2" s="40"/>
      <c r="G2" s="40" t="s">
        <v>1</v>
      </c>
      <c r="H2" s="40"/>
      <c r="I2" s="40"/>
      <c r="J2" s="35" t="s">
        <v>63</v>
      </c>
      <c r="K2" s="35" t="s">
        <v>42</v>
      </c>
      <c r="L2" s="35"/>
      <c r="M2" s="35"/>
      <c r="N2" s="35" t="s">
        <v>65</v>
      </c>
      <c r="O2" s="35"/>
      <c r="P2" s="35"/>
      <c r="Q2" s="46" t="s">
        <v>2</v>
      </c>
      <c r="R2" s="47"/>
      <c r="S2" s="47"/>
      <c r="T2" s="37" t="s">
        <v>66</v>
      </c>
      <c r="U2" s="40"/>
      <c r="V2" s="40"/>
      <c r="W2" s="40" t="s">
        <v>3</v>
      </c>
      <c r="X2" s="40" t="s">
        <v>4</v>
      </c>
      <c r="Y2" s="45" t="s">
        <v>38</v>
      </c>
      <c r="Z2" s="45" t="s">
        <v>39</v>
      </c>
      <c r="AA2" s="35" t="s">
        <v>35</v>
      </c>
      <c r="AB2" s="35" t="s">
        <v>36</v>
      </c>
      <c r="AC2" s="35" t="s">
        <v>37</v>
      </c>
      <c r="AD2" s="40" t="s">
        <v>33</v>
      </c>
      <c r="AE2" s="40"/>
      <c r="AF2" s="40"/>
      <c r="AG2" s="40" t="s">
        <v>34</v>
      </c>
      <c r="AH2" s="40"/>
      <c r="AI2" s="40"/>
      <c r="AJ2" s="37" t="s">
        <v>40</v>
      </c>
      <c r="AK2" s="38" t="s">
        <v>41</v>
      </c>
    </row>
    <row r="3" spans="1:37" ht="39.75" customHeight="1">
      <c r="A3" s="8"/>
      <c r="B3" s="8"/>
      <c r="C3" s="42"/>
      <c r="D3" s="11" t="s">
        <v>30</v>
      </c>
      <c r="E3" s="11" t="s">
        <v>31</v>
      </c>
      <c r="F3" s="11" t="s">
        <v>32</v>
      </c>
      <c r="G3" s="11" t="s">
        <v>30</v>
      </c>
      <c r="H3" s="11" t="s">
        <v>31</v>
      </c>
      <c r="I3" s="11" t="s">
        <v>32</v>
      </c>
      <c r="J3" s="43"/>
      <c r="K3" s="12" t="s">
        <v>30</v>
      </c>
      <c r="L3" s="12" t="s">
        <v>31</v>
      </c>
      <c r="M3" s="12" t="s">
        <v>32</v>
      </c>
      <c r="N3" s="12" t="s">
        <v>30</v>
      </c>
      <c r="O3" s="12" t="s">
        <v>31</v>
      </c>
      <c r="P3" s="12" t="s">
        <v>32</v>
      </c>
      <c r="Q3" s="12" t="s">
        <v>30</v>
      </c>
      <c r="R3" s="12" t="s">
        <v>67</v>
      </c>
      <c r="S3" s="12" t="s">
        <v>68</v>
      </c>
      <c r="T3" s="11" t="s">
        <v>30</v>
      </c>
      <c r="U3" s="14" t="s">
        <v>43</v>
      </c>
      <c r="V3" s="13" t="s">
        <v>44</v>
      </c>
      <c r="W3" s="44"/>
      <c r="X3" s="44"/>
      <c r="Y3" s="36"/>
      <c r="Z3" s="36"/>
      <c r="AA3" s="36"/>
      <c r="AB3" s="36"/>
      <c r="AC3" s="36"/>
      <c r="AD3" s="11" t="s">
        <v>30</v>
      </c>
      <c r="AE3" s="13" t="s">
        <v>56</v>
      </c>
      <c r="AF3" s="11" t="s">
        <v>46</v>
      </c>
      <c r="AG3" s="11" t="s">
        <v>30</v>
      </c>
      <c r="AH3" s="14" t="s">
        <v>43</v>
      </c>
      <c r="AI3" s="13" t="s">
        <v>44</v>
      </c>
      <c r="AJ3" s="36"/>
      <c r="AK3" s="39"/>
    </row>
    <row r="4" spans="1:37" ht="12">
      <c r="A4" s="2" t="s">
        <v>5</v>
      </c>
      <c r="B4" s="2"/>
      <c r="C4" s="19">
        <v>836000</v>
      </c>
      <c r="D4" s="21">
        <v>6198</v>
      </c>
      <c r="E4" s="21">
        <v>3139</v>
      </c>
      <c r="F4" s="21">
        <v>3059</v>
      </c>
      <c r="G4" s="21">
        <v>9441</v>
      </c>
      <c r="H4" s="21">
        <v>4729</v>
      </c>
      <c r="I4" s="21">
        <v>4712</v>
      </c>
      <c r="J4" s="21">
        <v>-3243</v>
      </c>
      <c r="K4" s="21">
        <v>14</v>
      </c>
      <c r="L4" s="21">
        <v>10</v>
      </c>
      <c r="M4" s="21">
        <v>4</v>
      </c>
      <c r="N4" s="21">
        <v>9</v>
      </c>
      <c r="O4" s="21">
        <v>7</v>
      </c>
      <c r="P4" s="21">
        <v>2</v>
      </c>
      <c r="Q4" s="21">
        <v>129</v>
      </c>
      <c r="R4" s="21">
        <v>56</v>
      </c>
      <c r="S4" s="21">
        <v>73</v>
      </c>
      <c r="T4" s="21">
        <v>26</v>
      </c>
      <c r="U4" s="21">
        <v>19</v>
      </c>
      <c r="V4" s="21">
        <v>7</v>
      </c>
      <c r="W4" s="21">
        <v>3961</v>
      </c>
      <c r="X4" s="21">
        <v>1473</v>
      </c>
      <c r="Y4" s="33">
        <f>D4/C4*1000</f>
        <v>7.413875598086125</v>
      </c>
      <c r="Z4" s="33">
        <f>G4/C4*1000</f>
        <v>11.293062200956939</v>
      </c>
      <c r="AA4" s="33">
        <f>J4/C4*1000</f>
        <v>-3.8791866028708135</v>
      </c>
      <c r="AB4" s="33">
        <f>K4/D4*1000</f>
        <v>2.258793159083575</v>
      </c>
      <c r="AC4" s="33">
        <f>N4/D4*1000</f>
        <v>1.452081316553727</v>
      </c>
      <c r="AD4" s="33">
        <f>Q4/(D4+Q4)*1000</f>
        <v>20.388809862494075</v>
      </c>
      <c r="AE4" s="33">
        <f>R4/(D4+Q4)*1000</f>
        <v>8.850956219377272</v>
      </c>
      <c r="AF4" s="33">
        <f>S4/(D4+Q4)*1000</f>
        <v>11.537853643116803</v>
      </c>
      <c r="AG4" s="33">
        <f>T4/(D4+U4)*1000</f>
        <v>4.1820813897378155</v>
      </c>
      <c r="AH4" s="33">
        <f>U4/(D4+U4)*1000</f>
        <v>3.056136400193019</v>
      </c>
      <c r="AI4" s="33">
        <f>V4/D4*1000</f>
        <v>1.1293965795417875</v>
      </c>
      <c r="AJ4" s="33">
        <f>W4/C4*1000</f>
        <v>4.738038277511961</v>
      </c>
      <c r="AK4" s="34">
        <f>X4/C4*1000</f>
        <v>1.7619617224880382</v>
      </c>
    </row>
    <row r="5" spans="1:39" ht="12">
      <c r="A5" s="2"/>
      <c r="B5" s="2"/>
      <c r="C5" s="9"/>
      <c r="D5" s="21"/>
      <c r="E5" s="6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2"/>
      <c r="Z5" s="2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5"/>
    </row>
    <row r="6" spans="1:39" ht="12">
      <c r="A6" s="3" t="s">
        <v>23</v>
      </c>
      <c r="B6" s="2"/>
      <c r="C6" s="9">
        <f>SUM(C9:C21)</f>
        <v>722332</v>
      </c>
      <c r="D6" s="21">
        <f>SUM(D9:D21)</f>
        <v>5264</v>
      </c>
      <c r="E6" s="21">
        <f aca="true" t="shared" si="0" ref="E6:X6">SUM(E9:E21)</f>
        <v>2681</v>
      </c>
      <c r="F6" s="21">
        <f t="shared" si="0"/>
        <v>2583</v>
      </c>
      <c r="G6" s="21">
        <f t="shared" si="0"/>
        <v>7910</v>
      </c>
      <c r="H6" s="21">
        <f t="shared" si="0"/>
        <v>3946</v>
      </c>
      <c r="I6" s="21">
        <f t="shared" si="0"/>
        <v>3964</v>
      </c>
      <c r="J6" s="21">
        <f t="shared" si="0"/>
        <v>-2646</v>
      </c>
      <c r="K6" s="21">
        <f t="shared" si="0"/>
        <v>13</v>
      </c>
      <c r="L6" s="21">
        <f t="shared" si="0"/>
        <v>9</v>
      </c>
      <c r="M6" s="21">
        <f t="shared" si="0"/>
        <v>4</v>
      </c>
      <c r="N6" s="21">
        <f t="shared" si="0"/>
        <v>8</v>
      </c>
      <c r="O6" s="21">
        <f t="shared" si="0"/>
        <v>6</v>
      </c>
      <c r="P6" s="21">
        <f t="shared" si="0"/>
        <v>2</v>
      </c>
      <c r="Q6" s="21">
        <f t="shared" si="0"/>
        <v>113</v>
      </c>
      <c r="R6" s="21">
        <f t="shared" si="0"/>
        <v>47</v>
      </c>
      <c r="S6" s="21">
        <f t="shared" si="0"/>
        <v>66</v>
      </c>
      <c r="T6" s="21">
        <f t="shared" si="0"/>
        <v>20</v>
      </c>
      <c r="U6" s="21">
        <f t="shared" si="0"/>
        <v>14</v>
      </c>
      <c r="V6" s="21">
        <f t="shared" si="0"/>
        <v>6</v>
      </c>
      <c r="W6" s="21">
        <f t="shared" si="0"/>
        <v>3391</v>
      </c>
      <c r="X6" s="21">
        <f t="shared" si="0"/>
        <v>1273</v>
      </c>
      <c r="Y6" s="22">
        <f>D6/C6*1000</f>
        <v>7.2875076834475</v>
      </c>
      <c r="Z6" s="22">
        <f>G6/C6*1000</f>
        <v>10.950643194542122</v>
      </c>
      <c r="AA6" s="4">
        <f>J6/C6*1000</f>
        <v>-3.6631355110946213</v>
      </c>
      <c r="AB6" s="4">
        <f>K6/D6*1000</f>
        <v>2.4696048632218845</v>
      </c>
      <c r="AC6" s="4">
        <f>N6/D6*1000</f>
        <v>1.5197568389057752</v>
      </c>
      <c r="AD6" s="4">
        <f>Q6/(D6+Q6)*1000</f>
        <v>21.01543611679375</v>
      </c>
      <c r="AE6" s="4">
        <f>R6/(D6+Q6)*1000</f>
        <v>8.740933606100057</v>
      </c>
      <c r="AF6" s="4">
        <f>S6/(D6+Q6)*1000</f>
        <v>12.274502510693695</v>
      </c>
      <c r="AG6" s="4">
        <f>T6/(D6+U6)*1000</f>
        <v>3.7893141341417205</v>
      </c>
      <c r="AH6" s="4">
        <f>U6/(D6+U6)*1000</f>
        <v>2.6525198938992043</v>
      </c>
      <c r="AI6" s="4">
        <f>V6/D6*1000</f>
        <v>1.1398176291793312</v>
      </c>
      <c r="AJ6" s="4">
        <f>W6/C6*1000</f>
        <v>4.694517202615971</v>
      </c>
      <c r="AK6" s="23">
        <f>X6/C6*1000</f>
        <v>1.7623475077942</v>
      </c>
      <c r="AL6" s="4"/>
      <c r="AM6" s="5"/>
    </row>
    <row r="7" spans="1:39" ht="12">
      <c r="A7" s="3" t="s">
        <v>24</v>
      </c>
      <c r="B7" s="2"/>
      <c r="C7" s="9">
        <f>SUM(C23,C26,C32,C35,C43)</f>
        <v>123624</v>
      </c>
      <c r="D7" s="21">
        <f aca="true" t="shared" si="1" ref="D7:X7">SUM(D23,D26,D32,D35,D43)</f>
        <v>934</v>
      </c>
      <c r="E7" s="21">
        <f t="shared" si="1"/>
        <v>458</v>
      </c>
      <c r="F7" s="21">
        <f t="shared" si="1"/>
        <v>476</v>
      </c>
      <c r="G7" s="21">
        <f t="shared" si="1"/>
        <v>1531</v>
      </c>
      <c r="H7" s="21">
        <f t="shared" si="1"/>
        <v>783</v>
      </c>
      <c r="I7" s="21">
        <f t="shared" si="1"/>
        <v>748</v>
      </c>
      <c r="J7" s="21">
        <f t="shared" si="1"/>
        <v>-597</v>
      </c>
      <c r="K7" s="21">
        <f t="shared" si="1"/>
        <v>1</v>
      </c>
      <c r="L7" s="21">
        <f t="shared" si="1"/>
        <v>1</v>
      </c>
      <c r="M7" s="21">
        <f t="shared" si="1"/>
        <v>0</v>
      </c>
      <c r="N7" s="21">
        <f t="shared" si="1"/>
        <v>1</v>
      </c>
      <c r="O7" s="21">
        <f t="shared" si="1"/>
        <v>1</v>
      </c>
      <c r="P7" s="21">
        <f t="shared" si="1"/>
        <v>0</v>
      </c>
      <c r="Q7" s="21">
        <f t="shared" si="1"/>
        <v>16</v>
      </c>
      <c r="R7" s="21">
        <f t="shared" si="1"/>
        <v>9</v>
      </c>
      <c r="S7" s="21">
        <f t="shared" si="1"/>
        <v>7</v>
      </c>
      <c r="T7" s="21">
        <f t="shared" si="1"/>
        <v>6</v>
      </c>
      <c r="U7" s="21">
        <f t="shared" si="1"/>
        <v>5</v>
      </c>
      <c r="V7" s="21">
        <f t="shared" si="1"/>
        <v>1</v>
      </c>
      <c r="W7" s="21">
        <f t="shared" si="1"/>
        <v>570</v>
      </c>
      <c r="X7" s="21">
        <f t="shared" si="1"/>
        <v>200</v>
      </c>
      <c r="Y7" s="22">
        <f>D7/C7*1000</f>
        <v>7.555167281434026</v>
      </c>
      <c r="Z7" s="22">
        <f>G7/C7*1000</f>
        <v>12.384326667960913</v>
      </c>
      <c r="AA7" s="4">
        <f>J7/C7*1000</f>
        <v>-4.8291593865268885</v>
      </c>
      <c r="AB7" s="4">
        <f>K7/D7*1000</f>
        <v>1.0706638115631693</v>
      </c>
      <c r="AC7" s="4">
        <f>N7/D7*1000</f>
        <v>1.0706638115631693</v>
      </c>
      <c r="AD7" s="4">
        <f>Q7/(D7+Q7)*1000</f>
        <v>16.842105263157894</v>
      </c>
      <c r="AE7" s="4">
        <f>R7/(D7+Q7)*1000</f>
        <v>9.473684210526317</v>
      </c>
      <c r="AF7" s="4">
        <f>S7/(D7+Q7)*1000</f>
        <v>7.368421052631579</v>
      </c>
      <c r="AG7" s="4">
        <f>T7/(D7+U7)*1000</f>
        <v>6.3897763578274756</v>
      </c>
      <c r="AH7" s="4">
        <f>U7/(D7+U7)*1000</f>
        <v>5.324813631522897</v>
      </c>
      <c r="AI7" s="4">
        <f>V7/D7*1000</f>
        <v>1.0706638115631693</v>
      </c>
      <c r="AJ7" s="4">
        <f>W7/C7*1000</f>
        <v>4.6107551931663755</v>
      </c>
      <c r="AK7" s="23">
        <f>X7/C7*1000</f>
        <v>1.6178088397075003</v>
      </c>
      <c r="AL7" s="4"/>
      <c r="AM7" s="5"/>
    </row>
    <row r="8" spans="1:39" ht="12">
      <c r="A8" s="2"/>
      <c r="B8" s="2"/>
      <c r="C8" s="9"/>
      <c r="D8" s="21"/>
      <c r="E8" s="6"/>
      <c r="F8" s="6"/>
      <c r="G8" s="21"/>
      <c r="H8" s="21"/>
      <c r="I8" s="21"/>
      <c r="J8" s="6"/>
      <c r="K8" s="21"/>
      <c r="L8" s="21"/>
      <c r="M8" s="6"/>
      <c r="N8" s="21"/>
      <c r="O8" s="21"/>
      <c r="P8" s="21"/>
      <c r="Q8" s="6"/>
      <c r="R8" s="6"/>
      <c r="S8" s="6"/>
      <c r="T8" s="6"/>
      <c r="U8" s="6"/>
      <c r="V8" s="6"/>
      <c r="W8" s="6"/>
      <c r="X8" s="21"/>
      <c r="Y8" s="22"/>
      <c r="Z8" s="22"/>
      <c r="AA8" s="4"/>
      <c r="AB8" s="4"/>
      <c r="AC8" s="4"/>
      <c r="AD8" s="4"/>
      <c r="AE8" s="4"/>
      <c r="AF8" s="4"/>
      <c r="AG8" s="4"/>
      <c r="AH8" s="4"/>
      <c r="AI8" s="4"/>
      <c r="AJ8" s="4"/>
      <c r="AK8" s="23"/>
      <c r="AL8" s="4"/>
      <c r="AM8" s="5"/>
    </row>
    <row r="9" spans="1:39" ht="12">
      <c r="A9" s="2" t="s">
        <v>6</v>
      </c>
      <c r="B9" s="2"/>
      <c r="C9" s="9">
        <v>195481</v>
      </c>
      <c r="D9" s="21">
        <v>1536</v>
      </c>
      <c r="E9" s="2">
        <v>788</v>
      </c>
      <c r="F9" s="21">
        <v>748</v>
      </c>
      <c r="G9" s="21">
        <v>2101</v>
      </c>
      <c r="H9" s="21">
        <v>1035</v>
      </c>
      <c r="I9" s="21">
        <v>1066</v>
      </c>
      <c r="J9" s="21">
        <v>-565</v>
      </c>
      <c r="K9" s="21">
        <v>2</v>
      </c>
      <c r="L9" s="21">
        <v>1</v>
      </c>
      <c r="M9" s="21">
        <v>1</v>
      </c>
      <c r="N9" s="21">
        <v>1</v>
      </c>
      <c r="O9" s="21">
        <v>0</v>
      </c>
      <c r="P9" s="21">
        <v>1</v>
      </c>
      <c r="Q9" s="21">
        <v>19</v>
      </c>
      <c r="R9" s="21">
        <v>11</v>
      </c>
      <c r="S9" s="21">
        <v>8</v>
      </c>
      <c r="T9" s="21">
        <v>6</v>
      </c>
      <c r="U9" s="21">
        <v>5</v>
      </c>
      <c r="V9" s="21">
        <v>1</v>
      </c>
      <c r="W9" s="21">
        <v>950</v>
      </c>
      <c r="X9" s="21">
        <v>347</v>
      </c>
      <c r="Y9" s="22">
        <v>7.857541142105882</v>
      </c>
      <c r="Z9" s="22">
        <v>10.747847616903945</v>
      </c>
      <c r="AA9" s="4">
        <v>-2.890306474798062</v>
      </c>
      <c r="AB9" s="4">
        <v>1.3020833333333333</v>
      </c>
      <c r="AC9" s="4">
        <v>0.6510416666666666</v>
      </c>
      <c r="AD9" s="4">
        <v>12.218649517684888</v>
      </c>
      <c r="AE9" s="4">
        <v>7.07395498392283</v>
      </c>
      <c r="AF9" s="4">
        <v>5.144694533762058</v>
      </c>
      <c r="AG9" s="4">
        <v>3.893575600259572</v>
      </c>
      <c r="AH9" s="4">
        <v>3.244646333549643</v>
      </c>
      <c r="AI9" s="4">
        <v>0.6510416666666666</v>
      </c>
      <c r="AJ9" s="4">
        <v>4.859807347005591</v>
      </c>
      <c r="AK9" s="23">
        <v>1.7751085783273053</v>
      </c>
      <c r="AL9" s="4"/>
      <c r="AM9" s="5"/>
    </row>
    <row r="10" spans="1:39" ht="12">
      <c r="A10" s="2" t="s">
        <v>7</v>
      </c>
      <c r="B10" s="2"/>
      <c r="C10" s="9">
        <v>49423</v>
      </c>
      <c r="D10" s="21">
        <v>382</v>
      </c>
      <c r="E10" s="2">
        <v>188</v>
      </c>
      <c r="F10" s="21">
        <v>194</v>
      </c>
      <c r="G10" s="21">
        <v>525</v>
      </c>
      <c r="H10" s="21">
        <v>251</v>
      </c>
      <c r="I10" s="21">
        <v>274</v>
      </c>
      <c r="J10" s="21">
        <v>-143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12</v>
      </c>
      <c r="R10" s="21">
        <v>6</v>
      </c>
      <c r="S10" s="21">
        <v>6</v>
      </c>
      <c r="T10" s="21">
        <v>2</v>
      </c>
      <c r="U10" s="21">
        <v>2</v>
      </c>
      <c r="V10" s="21">
        <v>0</v>
      </c>
      <c r="W10" s="21">
        <v>259</v>
      </c>
      <c r="X10" s="21">
        <v>89</v>
      </c>
      <c r="Y10" s="22">
        <v>7.729194909252778</v>
      </c>
      <c r="Z10" s="22">
        <v>10.622584626590859</v>
      </c>
      <c r="AA10" s="4">
        <v>-2.8933897173380814</v>
      </c>
      <c r="AB10" s="4">
        <v>0</v>
      </c>
      <c r="AC10" s="4">
        <v>0</v>
      </c>
      <c r="AD10" s="4">
        <v>30.456852791878173</v>
      </c>
      <c r="AE10" s="4">
        <v>15.228426395939087</v>
      </c>
      <c r="AF10" s="4">
        <v>15.228426395939087</v>
      </c>
      <c r="AG10" s="4">
        <v>5.208333333333333</v>
      </c>
      <c r="AH10" s="4">
        <v>5.208333333333333</v>
      </c>
      <c r="AI10" s="4">
        <v>0</v>
      </c>
      <c r="AJ10" s="4">
        <v>5.240475082451491</v>
      </c>
      <c r="AK10" s="23">
        <v>1.800781012888736</v>
      </c>
      <c r="AL10" s="4"/>
      <c r="AM10" s="5"/>
    </row>
    <row r="11" spans="1:39" ht="12">
      <c r="A11" s="2" t="s">
        <v>8</v>
      </c>
      <c r="B11" s="2"/>
      <c r="C11" s="9">
        <v>33107</v>
      </c>
      <c r="D11" s="21">
        <v>211</v>
      </c>
      <c r="E11" s="2">
        <v>92</v>
      </c>
      <c r="F11" s="21">
        <v>119</v>
      </c>
      <c r="G11" s="21">
        <v>349</v>
      </c>
      <c r="H11" s="21">
        <v>176</v>
      </c>
      <c r="I11" s="21">
        <v>173</v>
      </c>
      <c r="J11" s="21">
        <v>-138</v>
      </c>
      <c r="K11" s="21">
        <v>2</v>
      </c>
      <c r="L11" s="21">
        <v>2</v>
      </c>
      <c r="M11" s="21">
        <v>0</v>
      </c>
      <c r="N11" s="21">
        <v>2</v>
      </c>
      <c r="O11" s="21">
        <v>2</v>
      </c>
      <c r="P11" s="21">
        <v>0</v>
      </c>
      <c r="Q11" s="21">
        <v>5</v>
      </c>
      <c r="R11" s="21">
        <v>1</v>
      </c>
      <c r="S11" s="21">
        <v>4</v>
      </c>
      <c r="T11" s="21">
        <v>1</v>
      </c>
      <c r="U11" s="21">
        <v>0</v>
      </c>
      <c r="V11" s="21">
        <v>1</v>
      </c>
      <c r="W11" s="21">
        <v>147</v>
      </c>
      <c r="X11" s="21">
        <v>46</v>
      </c>
      <c r="Y11" s="22">
        <v>6.3732745340864465</v>
      </c>
      <c r="Z11" s="22">
        <v>10.541577309934455</v>
      </c>
      <c r="AA11" s="4">
        <v>-4.168302775848008</v>
      </c>
      <c r="AB11" s="4">
        <v>9.47867298578199</v>
      </c>
      <c r="AC11" s="4">
        <v>9.47867298578199</v>
      </c>
      <c r="AD11" s="4">
        <v>23.148148148148145</v>
      </c>
      <c r="AE11" s="4">
        <v>4.62962962962963</v>
      </c>
      <c r="AF11" s="4">
        <v>18.51851851851852</v>
      </c>
      <c r="AG11" s="4">
        <v>4.739336492890995</v>
      </c>
      <c r="AH11" s="4">
        <v>0</v>
      </c>
      <c r="AI11" s="4">
        <v>4.739336492890995</v>
      </c>
      <c r="AJ11" s="4">
        <v>4.440148609055487</v>
      </c>
      <c r="AK11" s="23">
        <v>1.3894342586160027</v>
      </c>
      <c r="AL11" s="4"/>
      <c r="AM11" s="5"/>
    </row>
    <row r="12" spans="1:39" ht="12">
      <c r="A12" s="2" t="s">
        <v>9</v>
      </c>
      <c r="B12" s="2"/>
      <c r="C12" s="9">
        <v>35724</v>
      </c>
      <c r="D12" s="21">
        <v>211</v>
      </c>
      <c r="E12" s="2">
        <v>114</v>
      </c>
      <c r="F12" s="21">
        <v>97</v>
      </c>
      <c r="G12" s="21">
        <v>421</v>
      </c>
      <c r="H12" s="21">
        <v>198</v>
      </c>
      <c r="I12" s="21">
        <v>223</v>
      </c>
      <c r="J12" s="21">
        <v>-210</v>
      </c>
      <c r="K12" s="21">
        <v>2</v>
      </c>
      <c r="L12" s="21">
        <v>2</v>
      </c>
      <c r="M12" s="21">
        <v>0</v>
      </c>
      <c r="N12" s="21">
        <v>1</v>
      </c>
      <c r="O12" s="21">
        <v>1</v>
      </c>
      <c r="P12" s="21">
        <v>0</v>
      </c>
      <c r="Q12" s="21">
        <v>3</v>
      </c>
      <c r="R12" s="21">
        <v>1</v>
      </c>
      <c r="S12" s="21">
        <v>2</v>
      </c>
      <c r="T12" s="21">
        <v>0</v>
      </c>
      <c r="U12" s="21">
        <v>0</v>
      </c>
      <c r="V12" s="21">
        <v>0</v>
      </c>
      <c r="W12" s="21">
        <v>166</v>
      </c>
      <c r="X12" s="21">
        <v>57</v>
      </c>
      <c r="Y12" s="22">
        <v>5.906393460978614</v>
      </c>
      <c r="Z12" s="22">
        <v>11.78479453588624</v>
      </c>
      <c r="AA12" s="4">
        <v>-5.878401074907625</v>
      </c>
      <c r="AB12" s="4">
        <v>9.47867298578199</v>
      </c>
      <c r="AC12" s="4">
        <v>4.739336492890995</v>
      </c>
      <c r="AD12" s="4">
        <v>14.018691588785046</v>
      </c>
      <c r="AE12" s="4">
        <v>4.672897196261682</v>
      </c>
      <c r="AF12" s="4">
        <v>9.345794392523365</v>
      </c>
      <c r="AG12" s="4">
        <v>0</v>
      </c>
      <c r="AH12" s="4">
        <v>0</v>
      </c>
      <c r="AI12" s="4">
        <v>0</v>
      </c>
      <c r="AJ12" s="4">
        <v>4.646736087784123</v>
      </c>
      <c r="AK12" s="23">
        <v>1.5955660060463552</v>
      </c>
      <c r="AL12" s="4"/>
      <c r="AM12" s="5"/>
    </row>
    <row r="13" spans="1:39" ht="12">
      <c r="A13" s="2" t="s">
        <v>10</v>
      </c>
      <c r="B13" s="2"/>
      <c r="C13" s="9">
        <v>26531</v>
      </c>
      <c r="D13" s="21">
        <v>103</v>
      </c>
      <c r="E13" s="2">
        <v>58</v>
      </c>
      <c r="F13" s="21">
        <v>45</v>
      </c>
      <c r="G13" s="21">
        <v>389</v>
      </c>
      <c r="H13" s="21">
        <v>193</v>
      </c>
      <c r="I13" s="21">
        <v>196</v>
      </c>
      <c r="J13" s="21">
        <v>-286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5</v>
      </c>
      <c r="R13" s="21">
        <v>1</v>
      </c>
      <c r="S13" s="21">
        <v>4</v>
      </c>
      <c r="T13" s="21">
        <v>0</v>
      </c>
      <c r="U13" s="21">
        <v>0</v>
      </c>
      <c r="V13" s="21">
        <v>0</v>
      </c>
      <c r="W13" s="21">
        <v>78</v>
      </c>
      <c r="X13" s="21">
        <v>30</v>
      </c>
      <c r="Y13" s="22">
        <v>3.8822509517168595</v>
      </c>
      <c r="Z13" s="22">
        <v>14.662093400173381</v>
      </c>
      <c r="AA13" s="4">
        <v>-10.779842448456524</v>
      </c>
      <c r="AB13" s="4">
        <v>0</v>
      </c>
      <c r="AC13" s="4">
        <v>0</v>
      </c>
      <c r="AD13" s="4">
        <v>46.29629629629629</v>
      </c>
      <c r="AE13" s="4">
        <v>9.25925925925926</v>
      </c>
      <c r="AF13" s="4">
        <v>37.03703703703704</v>
      </c>
      <c r="AG13" s="4">
        <v>0</v>
      </c>
      <c r="AH13" s="4">
        <v>0</v>
      </c>
      <c r="AI13" s="4">
        <v>0</v>
      </c>
      <c r="AJ13" s="4">
        <v>2.9399570313972334</v>
      </c>
      <c r="AK13" s="23">
        <v>1.1307527043835512</v>
      </c>
      <c r="AL13" s="4"/>
      <c r="AM13" s="5"/>
    </row>
    <row r="14" spans="1:39" ht="12">
      <c r="A14" s="2" t="s">
        <v>11</v>
      </c>
      <c r="B14" s="2"/>
      <c r="C14" s="9">
        <v>31742</v>
      </c>
      <c r="D14" s="21">
        <v>203</v>
      </c>
      <c r="E14" s="2">
        <v>108</v>
      </c>
      <c r="F14" s="21">
        <v>95</v>
      </c>
      <c r="G14" s="21">
        <v>315</v>
      </c>
      <c r="H14" s="21">
        <v>162</v>
      </c>
      <c r="I14" s="21">
        <v>153</v>
      </c>
      <c r="J14" s="21">
        <v>-112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7</v>
      </c>
      <c r="R14" s="21">
        <v>2</v>
      </c>
      <c r="S14" s="21">
        <v>5</v>
      </c>
      <c r="T14" s="21">
        <v>0</v>
      </c>
      <c r="U14" s="21">
        <v>0</v>
      </c>
      <c r="V14" s="21">
        <v>0</v>
      </c>
      <c r="W14" s="21">
        <v>121</v>
      </c>
      <c r="X14" s="21">
        <v>56</v>
      </c>
      <c r="Y14" s="22">
        <v>6.395312204649991</v>
      </c>
      <c r="Z14" s="22">
        <v>9.923760317560332</v>
      </c>
      <c r="AA14" s="4">
        <v>-3.5284481129103393</v>
      </c>
      <c r="AB14" s="4">
        <v>0</v>
      </c>
      <c r="AC14" s="4">
        <v>0</v>
      </c>
      <c r="AD14" s="4">
        <v>33.333333333333336</v>
      </c>
      <c r="AE14" s="4">
        <v>9.523809523809526</v>
      </c>
      <c r="AF14" s="4">
        <v>23.809523809523807</v>
      </c>
      <c r="AG14" s="4">
        <v>0</v>
      </c>
      <c r="AH14" s="4">
        <v>0</v>
      </c>
      <c r="AI14" s="4">
        <v>0</v>
      </c>
      <c r="AJ14" s="4">
        <v>3.811984121983492</v>
      </c>
      <c r="AK14" s="23">
        <v>1.7642240564551697</v>
      </c>
      <c r="AL14" s="4"/>
      <c r="AM14" s="5"/>
    </row>
    <row r="15" spans="1:39" ht="12">
      <c r="A15" s="3" t="s">
        <v>47</v>
      </c>
      <c r="B15" s="2"/>
      <c r="C15" s="9">
        <v>71497</v>
      </c>
      <c r="D15" s="21">
        <v>533</v>
      </c>
      <c r="E15" s="2">
        <v>274</v>
      </c>
      <c r="F15" s="21">
        <v>259</v>
      </c>
      <c r="G15" s="21">
        <v>731</v>
      </c>
      <c r="H15" s="21">
        <v>373</v>
      </c>
      <c r="I15" s="21">
        <v>358</v>
      </c>
      <c r="J15" s="21">
        <v>-198</v>
      </c>
      <c r="K15" s="21">
        <v>1</v>
      </c>
      <c r="L15" s="21">
        <v>1</v>
      </c>
      <c r="M15" s="21">
        <v>0</v>
      </c>
      <c r="N15" s="21">
        <v>1</v>
      </c>
      <c r="O15" s="21">
        <v>1</v>
      </c>
      <c r="P15" s="21">
        <v>0</v>
      </c>
      <c r="Q15" s="21">
        <v>8</v>
      </c>
      <c r="R15" s="21">
        <v>4</v>
      </c>
      <c r="S15" s="21">
        <v>4</v>
      </c>
      <c r="T15" s="21">
        <v>2</v>
      </c>
      <c r="U15" s="21">
        <v>1</v>
      </c>
      <c r="V15" s="21">
        <v>1</v>
      </c>
      <c r="W15" s="21">
        <v>310</v>
      </c>
      <c r="X15" s="21">
        <v>135</v>
      </c>
      <c r="Y15" s="22">
        <v>7.454858245800523</v>
      </c>
      <c r="Z15" s="22">
        <v>10.22420521140747</v>
      </c>
      <c r="AA15" s="4">
        <v>-2.7693469656069483</v>
      </c>
      <c r="AB15" s="4">
        <v>1.876172607879925</v>
      </c>
      <c r="AC15" s="4">
        <v>1.876172607879925</v>
      </c>
      <c r="AD15" s="4">
        <v>14.78743068391867</v>
      </c>
      <c r="AE15" s="4">
        <v>7.393715341959335</v>
      </c>
      <c r="AF15" s="4">
        <v>7.393715341959335</v>
      </c>
      <c r="AG15" s="4">
        <v>3.745318352059925</v>
      </c>
      <c r="AH15" s="4">
        <v>1.8726591760299625</v>
      </c>
      <c r="AI15" s="4">
        <v>1.876172607879925</v>
      </c>
      <c r="AJ15" s="4">
        <v>4.335846259283607</v>
      </c>
      <c r="AK15" s="23">
        <v>1.8881911129138285</v>
      </c>
      <c r="AL15" s="4"/>
      <c r="AM15" s="5"/>
    </row>
    <row r="16" spans="1:39" ht="12">
      <c r="A16" s="3" t="s">
        <v>49</v>
      </c>
      <c r="B16" s="2"/>
      <c r="C16" s="9">
        <v>46109</v>
      </c>
      <c r="D16" s="21">
        <v>222</v>
      </c>
      <c r="E16" s="2">
        <v>120</v>
      </c>
      <c r="F16" s="21">
        <v>102</v>
      </c>
      <c r="G16" s="21">
        <v>662</v>
      </c>
      <c r="H16" s="21">
        <v>329</v>
      </c>
      <c r="I16" s="21">
        <v>333</v>
      </c>
      <c r="J16" s="21">
        <v>-440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10</v>
      </c>
      <c r="R16" s="21">
        <v>4</v>
      </c>
      <c r="S16" s="21">
        <v>6</v>
      </c>
      <c r="T16" s="21">
        <v>1</v>
      </c>
      <c r="U16" s="21">
        <v>1</v>
      </c>
      <c r="V16" s="21">
        <v>0</v>
      </c>
      <c r="W16" s="21">
        <v>169</v>
      </c>
      <c r="X16" s="21">
        <v>69</v>
      </c>
      <c r="Y16" s="22">
        <v>4.814678262378277</v>
      </c>
      <c r="Z16" s="22">
        <v>14.357283827452342</v>
      </c>
      <c r="AA16" s="4">
        <v>-9.542605565074062</v>
      </c>
      <c r="AB16" s="4">
        <v>0</v>
      </c>
      <c r="AC16" s="4">
        <v>0</v>
      </c>
      <c r="AD16" s="4">
        <v>43.10344827586207</v>
      </c>
      <c r="AE16" s="4">
        <v>17.241379310344826</v>
      </c>
      <c r="AF16" s="4">
        <v>25.862068965517242</v>
      </c>
      <c r="AG16" s="4">
        <v>4.484304932735426</v>
      </c>
      <c r="AH16" s="4">
        <v>4.484304932735426</v>
      </c>
      <c r="AI16" s="4">
        <v>0</v>
      </c>
      <c r="AJ16" s="4">
        <v>3.6652280465852654</v>
      </c>
      <c r="AK16" s="23">
        <v>1.496454054522978</v>
      </c>
      <c r="AL16" s="4"/>
      <c r="AM16" s="5"/>
    </row>
    <row r="17" spans="1:39" ht="12">
      <c r="A17" s="3" t="s">
        <v>50</v>
      </c>
      <c r="B17" s="2"/>
      <c r="C17" s="9">
        <v>73658</v>
      </c>
      <c r="D17" s="21">
        <v>750</v>
      </c>
      <c r="E17" s="2">
        <v>395</v>
      </c>
      <c r="F17" s="21">
        <v>355</v>
      </c>
      <c r="G17" s="21">
        <v>575</v>
      </c>
      <c r="H17" s="21">
        <v>316</v>
      </c>
      <c r="I17" s="21">
        <v>259</v>
      </c>
      <c r="J17" s="21">
        <v>175</v>
      </c>
      <c r="K17" s="21">
        <v>3</v>
      </c>
      <c r="L17" s="21">
        <v>2</v>
      </c>
      <c r="M17" s="21">
        <v>1</v>
      </c>
      <c r="N17" s="21">
        <v>1</v>
      </c>
      <c r="O17" s="21">
        <v>1</v>
      </c>
      <c r="P17" s="21">
        <v>0</v>
      </c>
      <c r="Q17" s="21">
        <v>16</v>
      </c>
      <c r="R17" s="21">
        <v>7</v>
      </c>
      <c r="S17" s="21">
        <v>9</v>
      </c>
      <c r="T17" s="21">
        <v>3</v>
      </c>
      <c r="U17" s="21">
        <v>2</v>
      </c>
      <c r="V17" s="21">
        <v>1</v>
      </c>
      <c r="W17" s="21">
        <v>460</v>
      </c>
      <c r="X17" s="21">
        <v>180</v>
      </c>
      <c r="Y17" s="22">
        <v>10.182193380216678</v>
      </c>
      <c r="Z17" s="22">
        <v>7.8063482581661185</v>
      </c>
      <c r="AA17" s="4">
        <v>2.375845122050558</v>
      </c>
      <c r="AB17" s="4">
        <v>4</v>
      </c>
      <c r="AC17" s="4">
        <v>1.3333333333333333</v>
      </c>
      <c r="AD17" s="4">
        <v>20.887728459530027</v>
      </c>
      <c r="AE17" s="4">
        <v>9.138381201044387</v>
      </c>
      <c r="AF17" s="4">
        <v>11.74934725848564</v>
      </c>
      <c r="AG17" s="4">
        <v>3.9893617021276593</v>
      </c>
      <c r="AH17" s="4">
        <v>2.6595744680851063</v>
      </c>
      <c r="AI17" s="4">
        <v>1.3333333333333333</v>
      </c>
      <c r="AJ17" s="4">
        <v>6.245078606532895</v>
      </c>
      <c r="AK17" s="23">
        <v>2.4437264112520025</v>
      </c>
      <c r="AL17" s="4"/>
      <c r="AM17" s="5"/>
    </row>
    <row r="18" spans="1:39" ht="12">
      <c r="A18" s="3" t="s">
        <v>51</v>
      </c>
      <c r="B18" s="2"/>
      <c r="C18" s="9">
        <v>69799</v>
      </c>
      <c r="D18" s="21">
        <v>568</v>
      </c>
      <c r="E18" s="2">
        <v>280</v>
      </c>
      <c r="F18" s="21">
        <v>288</v>
      </c>
      <c r="G18" s="21">
        <v>785</v>
      </c>
      <c r="H18" s="21">
        <v>402</v>
      </c>
      <c r="I18" s="21">
        <v>383</v>
      </c>
      <c r="J18" s="21">
        <v>-217</v>
      </c>
      <c r="K18" s="21">
        <v>1</v>
      </c>
      <c r="L18" s="21">
        <v>1</v>
      </c>
      <c r="M18" s="21">
        <v>0</v>
      </c>
      <c r="N18" s="21">
        <v>1</v>
      </c>
      <c r="O18" s="21">
        <v>1</v>
      </c>
      <c r="P18" s="21">
        <v>0</v>
      </c>
      <c r="Q18" s="21">
        <v>20</v>
      </c>
      <c r="R18" s="21">
        <v>5</v>
      </c>
      <c r="S18" s="21">
        <v>15</v>
      </c>
      <c r="T18" s="21">
        <v>3</v>
      </c>
      <c r="U18" s="21">
        <v>2</v>
      </c>
      <c r="V18" s="21">
        <v>1</v>
      </c>
      <c r="W18" s="21">
        <v>357</v>
      </c>
      <c r="X18" s="21">
        <v>127</v>
      </c>
      <c r="Y18" s="22">
        <v>8.137652401896876</v>
      </c>
      <c r="Z18" s="22">
        <v>11.246579463889168</v>
      </c>
      <c r="AA18" s="4">
        <v>-3.108927061992292</v>
      </c>
      <c r="AB18" s="4">
        <v>1.7605633802816902</v>
      </c>
      <c r="AC18" s="4">
        <v>1.7605633802816902</v>
      </c>
      <c r="AD18" s="4">
        <v>34.013605442176875</v>
      </c>
      <c r="AE18" s="4">
        <v>8.503401360544219</v>
      </c>
      <c r="AF18" s="4">
        <v>25.510204081632654</v>
      </c>
      <c r="AG18" s="4">
        <v>5.263157894736842</v>
      </c>
      <c r="AH18" s="4">
        <v>3.5087719298245617</v>
      </c>
      <c r="AI18" s="4">
        <v>1.7605633802816902</v>
      </c>
      <c r="AJ18" s="4">
        <v>5.114686456826028</v>
      </c>
      <c r="AK18" s="23">
        <v>1.819510308170604</v>
      </c>
      <c r="AL18" s="4"/>
      <c r="AM18" s="5"/>
    </row>
    <row r="19" spans="1:39" ht="12">
      <c r="A19" s="3" t="s">
        <v>53</v>
      </c>
      <c r="B19" s="2"/>
      <c r="C19" s="9">
        <v>25795</v>
      </c>
      <c r="D19" s="21">
        <v>118</v>
      </c>
      <c r="E19" s="2">
        <v>67</v>
      </c>
      <c r="F19" s="21">
        <v>51</v>
      </c>
      <c r="G19" s="21">
        <v>300</v>
      </c>
      <c r="H19" s="21">
        <v>157</v>
      </c>
      <c r="I19" s="21">
        <v>143</v>
      </c>
      <c r="J19" s="21">
        <v>-182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2</v>
      </c>
      <c r="R19" s="21">
        <v>2</v>
      </c>
      <c r="S19" s="21">
        <v>0</v>
      </c>
      <c r="T19" s="21">
        <v>0</v>
      </c>
      <c r="U19" s="21">
        <v>0</v>
      </c>
      <c r="V19" s="21">
        <v>0</v>
      </c>
      <c r="W19" s="21">
        <v>84</v>
      </c>
      <c r="X19" s="21">
        <v>41</v>
      </c>
      <c r="Y19" s="22">
        <v>4.574529947664276</v>
      </c>
      <c r="Z19" s="22">
        <v>11.630160883892227</v>
      </c>
      <c r="AA19" s="4">
        <v>-7.055630936227951</v>
      </c>
      <c r="AB19" s="4">
        <v>0</v>
      </c>
      <c r="AC19" s="4">
        <v>0</v>
      </c>
      <c r="AD19" s="4">
        <v>16.666666666666668</v>
      </c>
      <c r="AE19" s="4">
        <v>16.666666666666668</v>
      </c>
      <c r="AF19" s="4">
        <v>0</v>
      </c>
      <c r="AG19" s="4">
        <v>0</v>
      </c>
      <c r="AH19" s="4">
        <v>0</v>
      </c>
      <c r="AI19" s="4">
        <v>0</v>
      </c>
      <c r="AJ19" s="4">
        <v>3.2564450474898234</v>
      </c>
      <c r="AK19" s="23">
        <v>1.5894553207986042</v>
      </c>
      <c r="AL19" s="4"/>
      <c r="AM19" s="5"/>
    </row>
    <row r="20" spans="1:39" ht="12">
      <c r="A20" s="3" t="s">
        <v>54</v>
      </c>
      <c r="B20" s="2"/>
      <c r="C20" s="9">
        <v>32668</v>
      </c>
      <c r="D20" s="21">
        <v>190</v>
      </c>
      <c r="E20" s="2">
        <v>85</v>
      </c>
      <c r="F20" s="21">
        <v>105</v>
      </c>
      <c r="G20" s="21">
        <v>527</v>
      </c>
      <c r="H20" s="21">
        <v>249</v>
      </c>
      <c r="I20" s="21">
        <v>278</v>
      </c>
      <c r="J20" s="21">
        <v>-337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2</v>
      </c>
      <c r="R20" s="21">
        <v>0</v>
      </c>
      <c r="S20" s="21">
        <v>2</v>
      </c>
      <c r="T20" s="21">
        <v>0</v>
      </c>
      <c r="U20" s="21">
        <v>0</v>
      </c>
      <c r="V20" s="21">
        <v>0</v>
      </c>
      <c r="W20" s="21">
        <v>119</v>
      </c>
      <c r="X20" s="21">
        <v>53</v>
      </c>
      <c r="Y20" s="22">
        <v>5.816089139218808</v>
      </c>
      <c r="Z20" s="22">
        <v>16.131994612464798</v>
      </c>
      <c r="AA20" s="4">
        <v>-10.315905473245989</v>
      </c>
      <c r="AB20" s="4">
        <v>0</v>
      </c>
      <c r="AC20" s="4">
        <v>0</v>
      </c>
      <c r="AD20" s="4">
        <v>10.416666666666666</v>
      </c>
      <c r="AE20" s="4">
        <v>0</v>
      </c>
      <c r="AF20" s="4">
        <v>10.416666666666666</v>
      </c>
      <c r="AG20" s="4">
        <v>0</v>
      </c>
      <c r="AH20" s="4">
        <v>0</v>
      </c>
      <c r="AI20" s="4">
        <v>0</v>
      </c>
      <c r="AJ20" s="4">
        <v>3.642708460879148</v>
      </c>
      <c r="AK20" s="23">
        <v>1.6223827598873515</v>
      </c>
      <c r="AL20" s="4"/>
      <c r="AM20" s="5"/>
    </row>
    <row r="21" spans="1:39" ht="12">
      <c r="A21" s="3" t="s">
        <v>58</v>
      </c>
      <c r="B21" s="2"/>
      <c r="C21" s="9">
        <v>30798</v>
      </c>
      <c r="D21" s="21">
        <v>237</v>
      </c>
      <c r="E21" s="2">
        <v>112</v>
      </c>
      <c r="F21" s="21">
        <v>125</v>
      </c>
      <c r="G21" s="21">
        <v>230</v>
      </c>
      <c r="H21" s="21">
        <v>105</v>
      </c>
      <c r="I21" s="21">
        <v>125</v>
      </c>
      <c r="J21" s="21">
        <v>7</v>
      </c>
      <c r="K21" s="21">
        <v>2</v>
      </c>
      <c r="L21" s="21">
        <v>0</v>
      </c>
      <c r="M21" s="21">
        <v>2</v>
      </c>
      <c r="N21" s="21">
        <v>1</v>
      </c>
      <c r="O21" s="21">
        <v>0</v>
      </c>
      <c r="P21" s="21">
        <v>1</v>
      </c>
      <c r="Q21" s="21">
        <v>4</v>
      </c>
      <c r="R21" s="21">
        <v>3</v>
      </c>
      <c r="S21" s="21">
        <v>1</v>
      </c>
      <c r="T21" s="21">
        <v>2</v>
      </c>
      <c r="U21" s="21">
        <v>1</v>
      </c>
      <c r="V21" s="21">
        <v>1</v>
      </c>
      <c r="W21" s="21">
        <v>171</v>
      </c>
      <c r="X21" s="21">
        <v>43</v>
      </c>
      <c r="Y21" s="22">
        <v>7.695304889927917</v>
      </c>
      <c r="Z21" s="22">
        <v>7.468017403727514</v>
      </c>
      <c r="AA21" s="4">
        <v>0.22728748620040262</v>
      </c>
      <c r="AB21" s="4">
        <v>8.438818565400844</v>
      </c>
      <c r="AC21" s="4">
        <v>4.219409282700422</v>
      </c>
      <c r="AD21" s="4">
        <v>16.597510373443985</v>
      </c>
      <c r="AE21" s="4">
        <v>12.448132780082986</v>
      </c>
      <c r="AF21" s="4">
        <v>4.149377593360996</v>
      </c>
      <c r="AG21" s="4">
        <v>8.403361344537815</v>
      </c>
      <c r="AH21" s="4">
        <v>4.201680672268908</v>
      </c>
      <c r="AI21" s="4">
        <v>4.219409282700422</v>
      </c>
      <c r="AJ21" s="4">
        <v>5.5523085914669785</v>
      </c>
      <c r="AK21" s="23">
        <v>1.3961945580881876</v>
      </c>
      <c r="AL21" s="4"/>
      <c r="AM21" s="5"/>
    </row>
    <row r="22" spans="1:39" ht="12">
      <c r="A22" s="3"/>
      <c r="B22" s="2"/>
      <c r="C22" s="9"/>
      <c r="D22" s="21"/>
      <c r="E22" s="6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  <c r="Z22" s="22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23"/>
      <c r="AL22" s="4"/>
      <c r="AM22" s="5"/>
    </row>
    <row r="23" spans="1:39" ht="12">
      <c r="A23" s="3" t="s">
        <v>25</v>
      </c>
      <c r="B23" s="2"/>
      <c r="C23" s="9">
        <f>SUM(C24)</f>
        <v>16322</v>
      </c>
      <c r="D23" s="21">
        <f>SUM(D24)</f>
        <v>71</v>
      </c>
      <c r="E23" s="21">
        <f aca="true" t="shared" si="2" ref="E23:J23">SUM(E24)</f>
        <v>32</v>
      </c>
      <c r="F23" s="21">
        <f t="shared" si="2"/>
        <v>39</v>
      </c>
      <c r="G23" s="21">
        <f t="shared" si="2"/>
        <v>247</v>
      </c>
      <c r="H23" s="21">
        <f t="shared" si="2"/>
        <v>126</v>
      </c>
      <c r="I23" s="21">
        <f t="shared" si="2"/>
        <v>121</v>
      </c>
      <c r="J23" s="21">
        <f t="shared" si="2"/>
        <v>-176</v>
      </c>
      <c r="K23" s="21">
        <f aca="true" t="shared" si="3" ref="K23:X23">SUM(K24)</f>
        <v>0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 t="shared" si="3"/>
        <v>0</v>
      </c>
      <c r="P23" s="21">
        <f t="shared" si="3"/>
        <v>0</v>
      </c>
      <c r="Q23" s="21">
        <f t="shared" si="3"/>
        <v>1</v>
      </c>
      <c r="R23" s="21">
        <f t="shared" si="3"/>
        <v>1</v>
      </c>
      <c r="S23" s="21">
        <f t="shared" si="3"/>
        <v>0</v>
      </c>
      <c r="T23" s="21">
        <f t="shared" si="3"/>
        <v>1</v>
      </c>
      <c r="U23" s="21">
        <f t="shared" si="3"/>
        <v>1</v>
      </c>
      <c r="V23" s="21">
        <f t="shared" si="3"/>
        <v>0</v>
      </c>
      <c r="W23" s="21">
        <f t="shared" si="3"/>
        <v>67</v>
      </c>
      <c r="X23" s="21">
        <f t="shared" si="3"/>
        <v>23</v>
      </c>
      <c r="Y23" s="22">
        <f>D23/C23*1000</f>
        <v>4.349957113098885</v>
      </c>
      <c r="Z23" s="22">
        <f>G23/C23*1000</f>
        <v>15.132949393456684</v>
      </c>
      <c r="AA23" s="4">
        <f>J23/C23*1000</f>
        <v>-10.7829922803578</v>
      </c>
      <c r="AB23" s="4">
        <f>K23/D23*1000</f>
        <v>0</v>
      </c>
      <c r="AC23" s="4">
        <f>N23/D23*1000</f>
        <v>0</v>
      </c>
      <c r="AD23" s="4">
        <f>Q23/(D23+Q23)*1000</f>
        <v>13.888888888888888</v>
      </c>
      <c r="AE23" s="4">
        <f>R23/(D23+Q23)*1000</f>
        <v>13.888888888888888</v>
      </c>
      <c r="AF23" s="4">
        <f>S23/(D23+Q23)*1000</f>
        <v>0</v>
      </c>
      <c r="AG23" s="4">
        <f>T23/(D23+U23)*1000</f>
        <v>13.888888888888888</v>
      </c>
      <c r="AH23" s="4">
        <f>U23/(D23+U23)*1000</f>
        <v>13.888888888888888</v>
      </c>
      <c r="AI23" s="4">
        <f>V23/D23*1000</f>
        <v>0</v>
      </c>
      <c r="AJ23" s="4">
        <f>W23/C23*1000</f>
        <v>4.104889106727117</v>
      </c>
      <c r="AK23" s="23">
        <f>X23/C23*1000</f>
        <v>1.4091410366376669</v>
      </c>
      <c r="AL23" s="4"/>
      <c r="AM23" s="5"/>
    </row>
    <row r="24" spans="1:39" ht="12">
      <c r="A24" s="6"/>
      <c r="B24" s="3" t="s">
        <v>55</v>
      </c>
      <c r="C24" s="9">
        <v>16322</v>
      </c>
      <c r="D24" s="21">
        <v>71</v>
      </c>
      <c r="E24" s="21">
        <v>32</v>
      </c>
      <c r="F24" s="21">
        <v>39</v>
      </c>
      <c r="G24" s="21">
        <v>247</v>
      </c>
      <c r="H24" s="21">
        <v>126</v>
      </c>
      <c r="I24" s="21">
        <v>121</v>
      </c>
      <c r="J24" s="21">
        <v>-176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1</v>
      </c>
      <c r="R24" s="21">
        <v>1</v>
      </c>
      <c r="S24" s="21">
        <v>0</v>
      </c>
      <c r="T24" s="21">
        <v>1</v>
      </c>
      <c r="U24" s="21">
        <v>1</v>
      </c>
      <c r="V24" s="21">
        <v>0</v>
      </c>
      <c r="W24" s="21">
        <v>67</v>
      </c>
      <c r="X24" s="21">
        <v>23</v>
      </c>
      <c r="Y24" s="22">
        <v>4.349957113098885</v>
      </c>
      <c r="Z24" s="22">
        <v>15.132949393456684</v>
      </c>
      <c r="AA24" s="4">
        <v>-10.7829922803578</v>
      </c>
      <c r="AB24" s="4">
        <v>0</v>
      </c>
      <c r="AC24" s="4">
        <v>0</v>
      </c>
      <c r="AD24" s="4">
        <v>13.888888888888888</v>
      </c>
      <c r="AE24" s="4">
        <v>13.888888888888888</v>
      </c>
      <c r="AF24" s="4">
        <v>0</v>
      </c>
      <c r="AG24" s="4">
        <v>13.888888888888888</v>
      </c>
      <c r="AH24" s="4">
        <v>13.888888888888888</v>
      </c>
      <c r="AI24" s="4">
        <v>0</v>
      </c>
      <c r="AJ24" s="4">
        <v>4.104889106727117</v>
      </c>
      <c r="AK24" s="23">
        <v>1.4091410366376669</v>
      </c>
      <c r="AL24" s="4"/>
      <c r="AM24" s="5"/>
    </row>
    <row r="25" spans="1:39" ht="12">
      <c r="A25" s="2"/>
      <c r="B25" s="2"/>
      <c r="C25" s="9"/>
      <c r="D25" s="21"/>
      <c r="E25" s="6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2"/>
      <c r="Z25" s="22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23"/>
      <c r="AL25" s="4"/>
      <c r="AM25" s="5"/>
    </row>
    <row r="26" spans="1:39" ht="12">
      <c r="A26" s="3" t="s">
        <v>26</v>
      </c>
      <c r="B26" s="2"/>
      <c r="C26" s="9">
        <f aca="true" t="shared" si="4" ref="C26:X26">SUM(C27:C30)</f>
        <v>38540</v>
      </c>
      <c r="D26" s="21">
        <f t="shared" si="4"/>
        <v>165</v>
      </c>
      <c r="E26" s="21">
        <f t="shared" si="4"/>
        <v>77</v>
      </c>
      <c r="F26" s="21">
        <f t="shared" si="4"/>
        <v>88</v>
      </c>
      <c r="G26" s="21">
        <f t="shared" si="4"/>
        <v>678</v>
      </c>
      <c r="H26" s="21">
        <f t="shared" si="4"/>
        <v>332</v>
      </c>
      <c r="I26" s="21">
        <f t="shared" si="4"/>
        <v>346</v>
      </c>
      <c r="J26" s="21">
        <f t="shared" si="4"/>
        <v>-513</v>
      </c>
      <c r="K26" s="21">
        <f t="shared" si="4"/>
        <v>0</v>
      </c>
      <c r="L26" s="21">
        <f t="shared" si="4"/>
        <v>0</v>
      </c>
      <c r="M26" s="21">
        <f t="shared" si="4"/>
        <v>0</v>
      </c>
      <c r="N26" s="21">
        <f t="shared" si="4"/>
        <v>0</v>
      </c>
      <c r="O26" s="21">
        <f t="shared" si="4"/>
        <v>0</v>
      </c>
      <c r="P26" s="21">
        <f t="shared" si="4"/>
        <v>0</v>
      </c>
      <c r="Q26" s="21">
        <f t="shared" si="4"/>
        <v>2</v>
      </c>
      <c r="R26" s="21">
        <f t="shared" si="4"/>
        <v>1</v>
      </c>
      <c r="S26" s="21">
        <f t="shared" si="4"/>
        <v>1</v>
      </c>
      <c r="T26" s="21">
        <f t="shared" si="4"/>
        <v>0</v>
      </c>
      <c r="U26" s="21">
        <f t="shared" si="4"/>
        <v>0</v>
      </c>
      <c r="V26" s="21">
        <f t="shared" si="4"/>
        <v>0</v>
      </c>
      <c r="W26" s="21">
        <f t="shared" si="4"/>
        <v>126</v>
      </c>
      <c r="X26" s="21">
        <f t="shared" si="4"/>
        <v>46</v>
      </c>
      <c r="Y26" s="22">
        <f>D26/C26*1000</f>
        <v>4.281266216917488</v>
      </c>
      <c r="Z26" s="22">
        <f>G26/C26*1000</f>
        <v>17.59211209133368</v>
      </c>
      <c r="AA26" s="4">
        <f>J26/C26*1000</f>
        <v>-13.31084587441619</v>
      </c>
      <c r="AB26" s="4">
        <f>K26/D26*1000</f>
        <v>0</v>
      </c>
      <c r="AC26" s="4">
        <f>N26/D26*1000</f>
        <v>0</v>
      </c>
      <c r="AD26" s="4">
        <f>Q26/(D26+Q26)*1000</f>
        <v>11.976047904191617</v>
      </c>
      <c r="AE26" s="4">
        <f>R26/(D26+Q26)*1000</f>
        <v>5.9880239520958085</v>
      </c>
      <c r="AF26" s="4">
        <f>S26/(D26+Q26)*1000</f>
        <v>5.9880239520958085</v>
      </c>
      <c r="AG26" s="4">
        <f>T26/(D26+U26)*1000</f>
        <v>0</v>
      </c>
      <c r="AH26" s="4">
        <f>U26/(D26+U26)*1000</f>
        <v>0</v>
      </c>
      <c r="AI26" s="4">
        <f>V26/D26*1000</f>
        <v>0</v>
      </c>
      <c r="AJ26" s="4">
        <f>W26/C26*1000</f>
        <v>3.269330565646082</v>
      </c>
      <c r="AK26" s="23">
        <f>X26/C26*1000</f>
        <v>1.1935651271406331</v>
      </c>
      <c r="AL26" s="4"/>
      <c r="AM26" s="5"/>
    </row>
    <row r="27" spans="1:39" ht="12">
      <c r="A27" s="6"/>
      <c r="B27" s="2" t="s">
        <v>12</v>
      </c>
      <c r="C27" s="9">
        <v>1135</v>
      </c>
      <c r="D27" s="21">
        <v>4</v>
      </c>
      <c r="E27" s="24">
        <v>4</v>
      </c>
      <c r="F27" s="2">
        <v>0</v>
      </c>
      <c r="G27" s="21">
        <v>32</v>
      </c>
      <c r="H27" s="21">
        <v>18</v>
      </c>
      <c r="I27" s="21">
        <v>14</v>
      </c>
      <c r="J27" s="21">
        <v>-28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1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3</v>
      </c>
      <c r="X27" s="21">
        <v>2</v>
      </c>
      <c r="Y27" s="22">
        <v>3.524229074889868</v>
      </c>
      <c r="Z27" s="22">
        <v>28.193832599118945</v>
      </c>
      <c r="AA27" s="4">
        <v>-24.669603524229075</v>
      </c>
      <c r="AB27" s="4">
        <v>0</v>
      </c>
      <c r="AC27" s="4">
        <v>0</v>
      </c>
      <c r="AD27" s="4">
        <v>200</v>
      </c>
      <c r="AE27" s="4">
        <v>0</v>
      </c>
      <c r="AF27" s="4">
        <v>200</v>
      </c>
      <c r="AG27" s="4">
        <v>0</v>
      </c>
      <c r="AH27" s="4">
        <v>0</v>
      </c>
      <c r="AI27" s="4">
        <v>0</v>
      </c>
      <c r="AJ27" s="4">
        <v>2.643171806167401</v>
      </c>
      <c r="AK27" s="23">
        <v>1.762114537444934</v>
      </c>
      <c r="AL27" s="4"/>
      <c r="AM27" s="5"/>
    </row>
    <row r="28" spans="1:39" ht="12">
      <c r="A28" s="6"/>
      <c r="B28" s="2" t="s">
        <v>13</v>
      </c>
      <c r="C28" s="9">
        <v>13309</v>
      </c>
      <c r="D28" s="21">
        <v>41</v>
      </c>
      <c r="E28" s="24">
        <v>19</v>
      </c>
      <c r="F28" s="2">
        <v>22</v>
      </c>
      <c r="G28" s="21">
        <v>279</v>
      </c>
      <c r="H28" s="21">
        <v>132</v>
      </c>
      <c r="I28" s="21">
        <v>147</v>
      </c>
      <c r="J28" s="21">
        <v>-238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1</v>
      </c>
      <c r="R28" s="21">
        <v>1</v>
      </c>
      <c r="S28" s="21">
        <v>0</v>
      </c>
      <c r="T28" s="21">
        <v>0</v>
      </c>
      <c r="U28" s="21">
        <v>0</v>
      </c>
      <c r="V28" s="21">
        <v>0</v>
      </c>
      <c r="W28" s="21">
        <v>33</v>
      </c>
      <c r="X28" s="21">
        <v>18</v>
      </c>
      <c r="Y28" s="22">
        <v>3.0806221353970997</v>
      </c>
      <c r="Z28" s="22">
        <v>20.963257945750993</v>
      </c>
      <c r="AA28" s="4">
        <v>-17.882635810353896</v>
      </c>
      <c r="AB28" s="4">
        <v>0</v>
      </c>
      <c r="AC28" s="4">
        <v>0</v>
      </c>
      <c r="AD28" s="4">
        <v>23.809523809523807</v>
      </c>
      <c r="AE28" s="4">
        <v>23.809523809523807</v>
      </c>
      <c r="AF28" s="4">
        <v>0</v>
      </c>
      <c r="AG28" s="4">
        <v>0</v>
      </c>
      <c r="AH28" s="4">
        <v>0</v>
      </c>
      <c r="AI28" s="4">
        <v>0</v>
      </c>
      <c r="AJ28" s="4">
        <v>2.4795251333683974</v>
      </c>
      <c r="AK28" s="23">
        <v>1.3524682545645803</v>
      </c>
      <c r="AL28" s="4"/>
      <c r="AM28" s="5"/>
    </row>
    <row r="29" spans="1:39" ht="12">
      <c r="A29" s="6"/>
      <c r="B29" s="2" t="s">
        <v>14</v>
      </c>
      <c r="C29" s="9">
        <v>8436</v>
      </c>
      <c r="D29" s="21">
        <v>39</v>
      </c>
      <c r="E29" s="24">
        <v>18</v>
      </c>
      <c r="F29" s="2">
        <v>21</v>
      </c>
      <c r="G29" s="21">
        <v>137</v>
      </c>
      <c r="H29" s="21">
        <v>66</v>
      </c>
      <c r="I29" s="21">
        <v>71</v>
      </c>
      <c r="J29" s="21">
        <v>-98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30</v>
      </c>
      <c r="X29" s="21">
        <v>10</v>
      </c>
      <c r="Y29" s="22">
        <v>4.623044096728307</v>
      </c>
      <c r="Z29" s="22">
        <v>16.239924134660978</v>
      </c>
      <c r="AA29" s="4">
        <v>-11.616880037932669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3.5561877667140824</v>
      </c>
      <c r="AK29" s="23">
        <v>1.1853959222380277</v>
      </c>
      <c r="AL29" s="4"/>
      <c r="AM29" s="5"/>
    </row>
    <row r="30" spans="1:39" ht="12">
      <c r="A30" s="6"/>
      <c r="B30" s="2" t="s">
        <v>64</v>
      </c>
      <c r="C30" s="9">
        <v>15660</v>
      </c>
      <c r="D30" s="21">
        <v>81</v>
      </c>
      <c r="E30" s="24">
        <v>36</v>
      </c>
      <c r="F30" s="2">
        <v>45</v>
      </c>
      <c r="G30" s="21">
        <v>230</v>
      </c>
      <c r="H30" s="21">
        <v>116</v>
      </c>
      <c r="I30" s="21">
        <v>114</v>
      </c>
      <c r="J30" s="21">
        <v>-149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60</v>
      </c>
      <c r="X30" s="21">
        <v>16</v>
      </c>
      <c r="Y30" s="22">
        <v>5.172413793103448</v>
      </c>
      <c r="Z30" s="22">
        <v>14.687100893997446</v>
      </c>
      <c r="AA30" s="4">
        <v>-9.514687100893997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3.8314176245210727</v>
      </c>
      <c r="AK30" s="23">
        <v>1.0217113665389528</v>
      </c>
      <c r="AL30" s="4"/>
      <c r="AM30" s="5"/>
    </row>
    <row r="31" spans="1:39" ht="12">
      <c r="A31" s="2"/>
      <c r="B31" s="2"/>
      <c r="C31" s="9"/>
      <c r="D31" s="21"/>
      <c r="E31" s="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22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23"/>
      <c r="AL31" s="4"/>
      <c r="AM31" s="5"/>
    </row>
    <row r="32" spans="1:39" ht="12">
      <c r="A32" s="3" t="s">
        <v>27</v>
      </c>
      <c r="B32" s="2"/>
      <c r="C32" s="9">
        <f>SUM(C33)</f>
        <v>18616</v>
      </c>
      <c r="D32" s="21">
        <f>SUM(D33)</f>
        <v>202</v>
      </c>
      <c r="E32" s="21">
        <f aca="true" t="shared" si="5" ref="E32:J32">SUM(E33)</f>
        <v>96</v>
      </c>
      <c r="F32" s="21">
        <f t="shared" si="5"/>
        <v>106</v>
      </c>
      <c r="G32" s="21">
        <f t="shared" si="5"/>
        <v>123</v>
      </c>
      <c r="H32" s="21">
        <f t="shared" si="5"/>
        <v>61</v>
      </c>
      <c r="I32" s="21">
        <f t="shared" si="5"/>
        <v>62</v>
      </c>
      <c r="J32" s="21">
        <f t="shared" si="5"/>
        <v>79</v>
      </c>
      <c r="K32" s="21">
        <f aca="true" t="shared" si="6" ref="K32:X32">SUM(K33)</f>
        <v>1</v>
      </c>
      <c r="L32" s="21">
        <f t="shared" si="6"/>
        <v>1</v>
      </c>
      <c r="M32" s="21">
        <f t="shared" si="6"/>
        <v>0</v>
      </c>
      <c r="N32" s="21">
        <f t="shared" si="6"/>
        <v>1</v>
      </c>
      <c r="O32" s="21">
        <f t="shared" si="6"/>
        <v>1</v>
      </c>
      <c r="P32" s="21">
        <f t="shared" si="6"/>
        <v>0</v>
      </c>
      <c r="Q32" s="21">
        <f t="shared" si="6"/>
        <v>3</v>
      </c>
      <c r="R32" s="21">
        <f t="shared" si="6"/>
        <v>2</v>
      </c>
      <c r="S32" s="21">
        <f t="shared" si="6"/>
        <v>1</v>
      </c>
      <c r="T32" s="21">
        <f t="shared" si="6"/>
        <v>3</v>
      </c>
      <c r="U32" s="21">
        <f t="shared" si="6"/>
        <v>2</v>
      </c>
      <c r="V32" s="21">
        <f t="shared" si="6"/>
        <v>1</v>
      </c>
      <c r="W32" s="21">
        <f t="shared" si="6"/>
        <v>94</v>
      </c>
      <c r="X32" s="21">
        <f t="shared" si="6"/>
        <v>39</v>
      </c>
      <c r="Y32" s="22">
        <f>D32/C32*1000</f>
        <v>10.850880962612806</v>
      </c>
      <c r="Z32" s="22">
        <f>G32/C32*1000</f>
        <v>6.607219596046412</v>
      </c>
      <c r="AA32" s="4">
        <f>J32/C32*1000</f>
        <v>4.2436613665663945</v>
      </c>
      <c r="AB32" s="4">
        <f>K32/D32*1000</f>
        <v>4.9504950495049505</v>
      </c>
      <c r="AC32" s="4">
        <f>N32/D32*1000</f>
        <v>4.9504950495049505</v>
      </c>
      <c r="AD32" s="4">
        <f>Q32/(D32+Q32)*1000</f>
        <v>14.634146341463415</v>
      </c>
      <c r="AE32" s="4">
        <f>R32/(D32+Q32)*1000</f>
        <v>9.75609756097561</v>
      </c>
      <c r="AF32" s="4">
        <f>S32/(D32+Q32)*1000</f>
        <v>4.878048780487805</v>
      </c>
      <c r="AG32" s="4">
        <f>T32/(D32+U32)*1000</f>
        <v>14.705882352941176</v>
      </c>
      <c r="AH32" s="4">
        <f>U32/(D32+U32)*1000</f>
        <v>9.803921568627452</v>
      </c>
      <c r="AI32" s="4">
        <f>V32/D32*1000</f>
        <v>4.9504950495049505</v>
      </c>
      <c r="AJ32" s="4">
        <f>W32/C32*1000</f>
        <v>5.049419853889127</v>
      </c>
      <c r="AK32" s="23">
        <f>X32/C32*1000</f>
        <v>2.094972067039106</v>
      </c>
      <c r="AL32" s="4"/>
      <c r="AM32" s="5"/>
    </row>
    <row r="33" spans="1:39" ht="12">
      <c r="A33" s="6"/>
      <c r="B33" s="2" t="s">
        <v>15</v>
      </c>
      <c r="C33" s="9">
        <v>18616</v>
      </c>
      <c r="D33" s="21">
        <v>202</v>
      </c>
      <c r="E33" s="21">
        <v>96</v>
      </c>
      <c r="F33" s="21">
        <v>106</v>
      </c>
      <c r="G33" s="21">
        <v>123</v>
      </c>
      <c r="H33" s="21">
        <v>61</v>
      </c>
      <c r="I33" s="21">
        <v>62</v>
      </c>
      <c r="J33" s="21">
        <v>79</v>
      </c>
      <c r="K33" s="21">
        <v>1</v>
      </c>
      <c r="L33" s="21">
        <v>1</v>
      </c>
      <c r="M33" s="21">
        <v>0</v>
      </c>
      <c r="N33" s="21">
        <v>1</v>
      </c>
      <c r="O33" s="21">
        <v>1</v>
      </c>
      <c r="P33" s="21">
        <v>0</v>
      </c>
      <c r="Q33" s="21">
        <v>3</v>
      </c>
      <c r="R33" s="21">
        <v>2</v>
      </c>
      <c r="S33" s="21">
        <v>1</v>
      </c>
      <c r="T33" s="21">
        <v>3</v>
      </c>
      <c r="U33" s="21">
        <v>2</v>
      </c>
      <c r="V33" s="21">
        <v>1</v>
      </c>
      <c r="W33" s="21">
        <v>94</v>
      </c>
      <c r="X33" s="21">
        <v>39</v>
      </c>
      <c r="Y33" s="22">
        <v>10.850880962612806</v>
      </c>
      <c r="Z33" s="22">
        <v>6.607219596046412</v>
      </c>
      <c r="AA33" s="4">
        <v>4.2436613665663945</v>
      </c>
      <c r="AB33" s="4">
        <v>4.9504950495049505</v>
      </c>
      <c r="AC33" s="4">
        <v>4.9504950495049505</v>
      </c>
      <c r="AD33" s="4">
        <v>14.634146341463415</v>
      </c>
      <c r="AE33" s="4">
        <v>9.75609756097561</v>
      </c>
      <c r="AF33" s="4">
        <v>4.878048780487805</v>
      </c>
      <c r="AG33" s="4">
        <v>14.705882352941176</v>
      </c>
      <c r="AH33" s="4">
        <v>9.803921568627452</v>
      </c>
      <c r="AI33" s="4">
        <v>4.9504950495049505</v>
      </c>
      <c r="AJ33" s="4">
        <v>5.049419853889127</v>
      </c>
      <c r="AK33" s="23">
        <v>2.094972067039106</v>
      </c>
      <c r="AL33" s="4"/>
      <c r="AM33" s="5"/>
    </row>
    <row r="34" spans="1:39" ht="12">
      <c r="A34" s="6"/>
      <c r="B34" s="2"/>
      <c r="C34" s="9"/>
      <c r="D34" s="21"/>
      <c r="E34" s="6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  <c r="Z34" s="22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23"/>
      <c r="AL34" s="4"/>
      <c r="AM34" s="5"/>
    </row>
    <row r="35" spans="1:39" ht="12">
      <c r="A35" s="3" t="s">
        <v>28</v>
      </c>
      <c r="B35" s="2"/>
      <c r="C35" s="9">
        <f>SUM(C36:C41)</f>
        <v>48808</v>
      </c>
      <c r="D35" s="21">
        <f>SUM(D36:D41)</f>
        <v>491</v>
      </c>
      <c r="E35" s="21">
        <f aca="true" t="shared" si="7" ref="E35:X35">SUM(E36:E41)</f>
        <v>250</v>
      </c>
      <c r="F35" s="21">
        <f t="shared" si="7"/>
        <v>241</v>
      </c>
      <c r="G35" s="21">
        <f t="shared" si="7"/>
        <v>456</v>
      </c>
      <c r="H35" s="21">
        <f t="shared" si="7"/>
        <v>243</v>
      </c>
      <c r="I35" s="21">
        <f t="shared" si="7"/>
        <v>213</v>
      </c>
      <c r="J35" s="21">
        <f t="shared" si="7"/>
        <v>35</v>
      </c>
      <c r="K35" s="21">
        <f t="shared" si="7"/>
        <v>0</v>
      </c>
      <c r="L35" s="21">
        <f t="shared" si="7"/>
        <v>0</v>
      </c>
      <c r="M35" s="21">
        <f t="shared" si="7"/>
        <v>0</v>
      </c>
      <c r="N35" s="21">
        <f t="shared" si="7"/>
        <v>0</v>
      </c>
      <c r="O35" s="21">
        <f t="shared" si="7"/>
        <v>0</v>
      </c>
      <c r="P35" s="21">
        <f t="shared" si="7"/>
        <v>0</v>
      </c>
      <c r="Q35" s="21">
        <f t="shared" si="7"/>
        <v>10</v>
      </c>
      <c r="R35" s="21">
        <f t="shared" si="7"/>
        <v>5</v>
      </c>
      <c r="S35" s="21">
        <f t="shared" si="7"/>
        <v>5</v>
      </c>
      <c r="T35" s="21">
        <f t="shared" si="7"/>
        <v>2</v>
      </c>
      <c r="U35" s="21">
        <f t="shared" si="7"/>
        <v>2</v>
      </c>
      <c r="V35" s="21">
        <f t="shared" si="7"/>
        <v>0</v>
      </c>
      <c r="W35" s="21">
        <f t="shared" si="7"/>
        <v>281</v>
      </c>
      <c r="X35" s="21">
        <f t="shared" si="7"/>
        <v>89</v>
      </c>
      <c r="Y35" s="22">
        <f>D35/C35*1000</f>
        <v>10.059826257990492</v>
      </c>
      <c r="Z35" s="22">
        <f>G35/C35*1000</f>
        <v>9.342730699885264</v>
      </c>
      <c r="AA35" s="4">
        <f>J35/C35*1000</f>
        <v>0.7170955581052286</v>
      </c>
      <c r="AB35" s="4">
        <f>K35/D35*1000</f>
        <v>0</v>
      </c>
      <c r="AC35" s="4">
        <f>N35/D35*1000</f>
        <v>0</v>
      </c>
      <c r="AD35" s="4">
        <f>Q35/(D35+Q35)*1000</f>
        <v>19.960079840319363</v>
      </c>
      <c r="AE35" s="4">
        <f>R35/(D35+Q35)*1000</f>
        <v>9.980039920159681</v>
      </c>
      <c r="AF35" s="4">
        <f>S35/(D35+Q35)*1000</f>
        <v>9.980039920159681</v>
      </c>
      <c r="AG35" s="4">
        <f>T35/(D35+U35)*1000</f>
        <v>4.056795131845842</v>
      </c>
      <c r="AH35" s="4">
        <f>U35/(D35+U35)*1000</f>
        <v>4.056795131845842</v>
      </c>
      <c r="AI35" s="4">
        <f>V35/D35*1000</f>
        <v>0</v>
      </c>
      <c r="AJ35" s="4">
        <f>W35/C35*1000</f>
        <v>5.757252909359122</v>
      </c>
      <c r="AK35" s="23">
        <f>X35/C35*1000</f>
        <v>1.82347156203901</v>
      </c>
      <c r="AL35" s="4"/>
      <c r="AM35" s="5"/>
    </row>
    <row r="36" spans="1:39" ht="12">
      <c r="A36" s="6"/>
      <c r="B36" s="2" t="s">
        <v>16</v>
      </c>
      <c r="C36" s="9">
        <v>1847</v>
      </c>
      <c r="D36" s="21">
        <v>15</v>
      </c>
      <c r="E36" s="2">
        <v>7</v>
      </c>
      <c r="F36" s="2">
        <v>8</v>
      </c>
      <c r="G36" s="21">
        <v>28</v>
      </c>
      <c r="H36" s="21">
        <v>15</v>
      </c>
      <c r="I36" s="21">
        <v>13</v>
      </c>
      <c r="J36" s="21">
        <v>-13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10</v>
      </c>
      <c r="X36" s="21">
        <v>3</v>
      </c>
      <c r="Y36" s="22">
        <v>8.121277747698972</v>
      </c>
      <c r="Z36" s="22">
        <v>15.159718462371412</v>
      </c>
      <c r="AA36" s="4">
        <v>-7.038440714672442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5.414185165132647</v>
      </c>
      <c r="AK36" s="23">
        <v>1.6242555495397943</v>
      </c>
      <c r="AL36" s="4"/>
      <c r="AM36" s="5"/>
    </row>
    <row r="37" spans="1:39" ht="12">
      <c r="A37" s="6"/>
      <c r="B37" s="2" t="s">
        <v>17</v>
      </c>
      <c r="C37" s="9">
        <v>4432</v>
      </c>
      <c r="D37" s="21">
        <v>33</v>
      </c>
      <c r="E37" s="2">
        <v>14</v>
      </c>
      <c r="F37" s="2">
        <v>19</v>
      </c>
      <c r="G37" s="21">
        <v>41</v>
      </c>
      <c r="H37" s="21">
        <v>23</v>
      </c>
      <c r="I37" s="21">
        <v>18</v>
      </c>
      <c r="J37" s="21">
        <v>-8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12</v>
      </c>
      <c r="X37" s="21">
        <v>7</v>
      </c>
      <c r="Y37" s="22">
        <v>7.445848375451264</v>
      </c>
      <c r="Z37" s="22">
        <v>9.250902527075812</v>
      </c>
      <c r="AA37" s="4">
        <v>-1.8050541516245489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2.707581227436823</v>
      </c>
      <c r="AK37" s="23">
        <v>1.57942238267148</v>
      </c>
      <c r="AL37" s="4"/>
      <c r="AM37" s="5"/>
    </row>
    <row r="38" spans="1:39" ht="12">
      <c r="A38" s="6"/>
      <c r="B38" s="2" t="s">
        <v>18</v>
      </c>
      <c r="C38" s="9">
        <v>8787</v>
      </c>
      <c r="D38" s="21">
        <v>130</v>
      </c>
      <c r="E38" s="2">
        <v>74</v>
      </c>
      <c r="F38" s="2">
        <v>56</v>
      </c>
      <c r="G38" s="21">
        <v>66</v>
      </c>
      <c r="H38" s="21">
        <v>32</v>
      </c>
      <c r="I38" s="21">
        <v>34</v>
      </c>
      <c r="J38" s="21">
        <v>64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3</v>
      </c>
      <c r="R38" s="21">
        <v>0</v>
      </c>
      <c r="S38" s="21">
        <v>3</v>
      </c>
      <c r="T38" s="21">
        <v>0</v>
      </c>
      <c r="U38" s="21">
        <v>0</v>
      </c>
      <c r="V38" s="21">
        <v>0</v>
      </c>
      <c r="W38" s="21">
        <v>91</v>
      </c>
      <c r="X38" s="21">
        <v>14</v>
      </c>
      <c r="Y38" s="22">
        <v>14.794582906566518</v>
      </c>
      <c r="Z38" s="22">
        <v>7.511095937179925</v>
      </c>
      <c r="AA38" s="4">
        <v>7.283486969386594</v>
      </c>
      <c r="AB38" s="4">
        <v>0</v>
      </c>
      <c r="AC38" s="4">
        <v>0</v>
      </c>
      <c r="AD38" s="4">
        <v>22.55639097744361</v>
      </c>
      <c r="AE38" s="4">
        <v>0</v>
      </c>
      <c r="AF38" s="4">
        <v>22.55639097744361</v>
      </c>
      <c r="AG38" s="4">
        <v>0</v>
      </c>
      <c r="AH38" s="4">
        <v>0</v>
      </c>
      <c r="AI38" s="4">
        <v>0</v>
      </c>
      <c r="AJ38" s="4">
        <v>10.356208034596564</v>
      </c>
      <c r="AK38" s="23">
        <v>1.5932627745533174</v>
      </c>
      <c r="AL38" s="4"/>
      <c r="AM38" s="5"/>
    </row>
    <row r="39" spans="1:39" ht="12">
      <c r="A39" s="6"/>
      <c r="B39" s="2" t="s">
        <v>19</v>
      </c>
      <c r="C39" s="9">
        <v>5228</v>
      </c>
      <c r="D39" s="21">
        <v>37</v>
      </c>
      <c r="E39" s="2">
        <v>21</v>
      </c>
      <c r="F39" s="2">
        <v>16</v>
      </c>
      <c r="G39" s="21">
        <v>59</v>
      </c>
      <c r="H39" s="21">
        <v>29</v>
      </c>
      <c r="I39" s="21">
        <v>30</v>
      </c>
      <c r="J39" s="21">
        <v>-22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2</v>
      </c>
      <c r="R39" s="21">
        <v>2</v>
      </c>
      <c r="S39" s="21">
        <v>0</v>
      </c>
      <c r="T39" s="21">
        <v>0</v>
      </c>
      <c r="U39" s="21">
        <v>0</v>
      </c>
      <c r="V39" s="21">
        <v>0</v>
      </c>
      <c r="W39" s="21">
        <v>28</v>
      </c>
      <c r="X39" s="21">
        <v>11</v>
      </c>
      <c r="Y39" s="22">
        <v>7.077276205049732</v>
      </c>
      <c r="Z39" s="22">
        <v>11.28538638102525</v>
      </c>
      <c r="AA39" s="4">
        <v>-4.208110175975516</v>
      </c>
      <c r="AB39" s="4">
        <v>0</v>
      </c>
      <c r="AC39" s="4">
        <v>0</v>
      </c>
      <c r="AD39" s="4">
        <v>51.28205128205128</v>
      </c>
      <c r="AE39" s="4">
        <v>51.28205128205128</v>
      </c>
      <c r="AF39" s="4">
        <v>0</v>
      </c>
      <c r="AG39" s="4">
        <v>0</v>
      </c>
      <c r="AH39" s="4">
        <v>0</v>
      </c>
      <c r="AI39" s="4">
        <v>0</v>
      </c>
      <c r="AJ39" s="4">
        <v>5.355776587605202</v>
      </c>
      <c r="AK39" s="23">
        <v>2.104055087987758</v>
      </c>
      <c r="AL39" s="4"/>
      <c r="AM39" s="5"/>
    </row>
    <row r="40" spans="1:39" ht="12">
      <c r="A40" s="6"/>
      <c r="B40" s="2" t="s">
        <v>20</v>
      </c>
      <c r="C40" s="9">
        <v>2954</v>
      </c>
      <c r="D40" s="21">
        <v>19</v>
      </c>
      <c r="E40" s="2">
        <v>9</v>
      </c>
      <c r="F40" s="2">
        <v>10</v>
      </c>
      <c r="G40" s="21">
        <v>39</v>
      </c>
      <c r="H40" s="21">
        <v>17</v>
      </c>
      <c r="I40" s="21">
        <v>22</v>
      </c>
      <c r="J40" s="21">
        <v>-20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17</v>
      </c>
      <c r="X40" s="21">
        <v>7</v>
      </c>
      <c r="Y40" s="22">
        <v>6.431956668923494</v>
      </c>
      <c r="Z40" s="22">
        <v>13.202437373053487</v>
      </c>
      <c r="AA40" s="4">
        <v>-6.7704807041299935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5.754908598510494</v>
      </c>
      <c r="AK40" s="23">
        <v>2.3696682464454977</v>
      </c>
      <c r="AL40" s="4"/>
      <c r="AM40" s="5"/>
    </row>
    <row r="41" spans="1:39" ht="12">
      <c r="A41" s="6"/>
      <c r="B41" s="3" t="s">
        <v>48</v>
      </c>
      <c r="C41" s="9">
        <v>25560</v>
      </c>
      <c r="D41" s="21">
        <v>257</v>
      </c>
      <c r="E41" s="2">
        <v>125</v>
      </c>
      <c r="F41" s="2">
        <v>132</v>
      </c>
      <c r="G41" s="21">
        <v>223</v>
      </c>
      <c r="H41" s="21">
        <v>127</v>
      </c>
      <c r="I41" s="21">
        <v>96</v>
      </c>
      <c r="J41" s="21">
        <v>34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5</v>
      </c>
      <c r="R41" s="21">
        <v>3</v>
      </c>
      <c r="S41" s="21">
        <v>2</v>
      </c>
      <c r="T41" s="21">
        <v>2</v>
      </c>
      <c r="U41" s="21">
        <v>2</v>
      </c>
      <c r="V41" s="21">
        <v>0</v>
      </c>
      <c r="W41" s="21">
        <v>123</v>
      </c>
      <c r="X41" s="21">
        <v>47</v>
      </c>
      <c r="Y41" s="22">
        <v>10.054773082942097</v>
      </c>
      <c r="Z41" s="22">
        <v>8.724569640062597</v>
      </c>
      <c r="AA41" s="4">
        <v>1.330203442879499</v>
      </c>
      <c r="AB41" s="4">
        <v>0</v>
      </c>
      <c r="AC41" s="4">
        <v>0</v>
      </c>
      <c r="AD41" s="4">
        <v>19.083969465648856</v>
      </c>
      <c r="AE41" s="4">
        <v>11.450381679389313</v>
      </c>
      <c r="AF41" s="4">
        <v>7.633587786259541</v>
      </c>
      <c r="AG41" s="4">
        <v>7.722007722007723</v>
      </c>
      <c r="AH41" s="4">
        <v>7.722007722007723</v>
      </c>
      <c r="AI41" s="4">
        <v>0</v>
      </c>
      <c r="AJ41" s="4">
        <v>4.812206572769953</v>
      </c>
      <c r="AK41" s="23">
        <v>1.838810641627543</v>
      </c>
      <c r="AL41" s="4"/>
      <c r="AM41" s="5"/>
    </row>
    <row r="42" spans="1:39" ht="12">
      <c r="A42" s="2"/>
      <c r="B42" s="2"/>
      <c r="C42" s="9"/>
      <c r="D42" s="21"/>
      <c r="E42" s="6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2"/>
      <c r="Z42" s="22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23"/>
      <c r="AL42" s="4"/>
      <c r="AM42" s="5"/>
    </row>
    <row r="43" spans="1:39" ht="12">
      <c r="A43" s="3" t="s">
        <v>29</v>
      </c>
      <c r="B43" s="2"/>
      <c r="C43" s="9">
        <f>SUM(C44:C45)</f>
        <v>1338</v>
      </c>
      <c r="D43" s="21">
        <f>SUM(D44:D45)</f>
        <v>5</v>
      </c>
      <c r="E43" s="21">
        <f aca="true" t="shared" si="8" ref="E43:X43">SUM(E44:E45)</f>
        <v>3</v>
      </c>
      <c r="F43" s="21">
        <f t="shared" si="8"/>
        <v>2</v>
      </c>
      <c r="G43" s="21">
        <f t="shared" si="8"/>
        <v>27</v>
      </c>
      <c r="H43" s="21">
        <f t="shared" si="8"/>
        <v>21</v>
      </c>
      <c r="I43" s="21">
        <f t="shared" si="8"/>
        <v>6</v>
      </c>
      <c r="J43" s="21">
        <f t="shared" si="8"/>
        <v>-22</v>
      </c>
      <c r="K43" s="21">
        <f t="shared" si="8"/>
        <v>0</v>
      </c>
      <c r="L43" s="21">
        <f t="shared" si="8"/>
        <v>0</v>
      </c>
      <c r="M43" s="21">
        <f t="shared" si="8"/>
        <v>0</v>
      </c>
      <c r="N43" s="21">
        <f t="shared" si="8"/>
        <v>0</v>
      </c>
      <c r="O43" s="21">
        <f t="shared" si="8"/>
        <v>0</v>
      </c>
      <c r="P43" s="21">
        <f t="shared" si="8"/>
        <v>0</v>
      </c>
      <c r="Q43" s="21">
        <f t="shared" si="8"/>
        <v>0</v>
      </c>
      <c r="R43" s="21">
        <f t="shared" si="8"/>
        <v>0</v>
      </c>
      <c r="S43" s="21">
        <f t="shared" si="8"/>
        <v>0</v>
      </c>
      <c r="T43" s="21">
        <f t="shared" si="8"/>
        <v>0</v>
      </c>
      <c r="U43" s="21">
        <f t="shared" si="8"/>
        <v>0</v>
      </c>
      <c r="V43" s="21">
        <f t="shared" si="8"/>
        <v>0</v>
      </c>
      <c r="W43" s="21">
        <f t="shared" si="8"/>
        <v>2</v>
      </c>
      <c r="X43" s="21">
        <f t="shared" si="8"/>
        <v>3</v>
      </c>
      <c r="Y43" s="22">
        <f>D43/C43*1000</f>
        <v>3.7369207772795217</v>
      </c>
      <c r="Z43" s="22">
        <f>G43/C43*1000</f>
        <v>20.179372197309416</v>
      </c>
      <c r="AA43" s="4">
        <f>J43/C43*1000</f>
        <v>-16.442451420029897</v>
      </c>
      <c r="AB43" s="4">
        <f>K43/D43*1000</f>
        <v>0</v>
      </c>
      <c r="AC43" s="4">
        <f>N43/D43*1000</f>
        <v>0</v>
      </c>
      <c r="AD43" s="4">
        <f>Q43/(D43+Q43)*1000</f>
        <v>0</v>
      </c>
      <c r="AE43" s="4">
        <f>R43/(D43+Q43)*1000</f>
        <v>0</v>
      </c>
      <c r="AF43" s="4">
        <f>S43/(D43+Q43)*1000</f>
        <v>0</v>
      </c>
      <c r="AG43" s="4">
        <f>T43/(D43+U43)*1000</f>
        <v>0</v>
      </c>
      <c r="AH43" s="4">
        <f>U43/(D43+U43)*1000</f>
        <v>0</v>
      </c>
      <c r="AI43" s="4">
        <f>V43/D43*1000</f>
        <v>0</v>
      </c>
      <c r="AJ43" s="4">
        <f>W43/C43*1000</f>
        <v>1.4947683109118086</v>
      </c>
      <c r="AK43" s="23">
        <f>X43/C43*1000</f>
        <v>2.242152466367713</v>
      </c>
      <c r="AL43" s="4"/>
      <c r="AM43" s="5"/>
    </row>
    <row r="44" spans="1:39" ht="12">
      <c r="A44" s="6"/>
      <c r="B44" s="2" t="s">
        <v>21</v>
      </c>
      <c r="C44" s="9">
        <v>724</v>
      </c>
      <c r="D44" s="21">
        <v>2</v>
      </c>
      <c r="E44" s="25">
        <v>2</v>
      </c>
      <c r="F44" s="21">
        <v>0</v>
      </c>
      <c r="G44" s="21">
        <v>11</v>
      </c>
      <c r="H44" s="21">
        <v>9</v>
      </c>
      <c r="I44" s="21">
        <v>2</v>
      </c>
      <c r="J44" s="21">
        <v>-9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2</v>
      </c>
      <c r="X44" s="21">
        <v>1</v>
      </c>
      <c r="Y44" s="22">
        <v>2.7624309392265194</v>
      </c>
      <c r="Z44" s="22">
        <v>15.193370165745856</v>
      </c>
      <c r="AA44" s="4">
        <v>-12.430939226519337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2.7624309392265194</v>
      </c>
      <c r="AK44" s="23">
        <v>1.3812154696132597</v>
      </c>
      <c r="AL44" s="4"/>
      <c r="AM44" s="5"/>
    </row>
    <row r="45" spans="1:39" ht="12">
      <c r="A45" s="6"/>
      <c r="B45" s="2" t="s">
        <v>22</v>
      </c>
      <c r="C45" s="9">
        <v>614</v>
      </c>
      <c r="D45" s="21">
        <v>3</v>
      </c>
      <c r="E45" s="25">
        <v>1</v>
      </c>
      <c r="F45" s="21">
        <v>2</v>
      </c>
      <c r="G45" s="21">
        <v>16</v>
      </c>
      <c r="H45" s="21">
        <v>12</v>
      </c>
      <c r="I45" s="21">
        <v>4</v>
      </c>
      <c r="J45" s="21">
        <v>-13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2</v>
      </c>
      <c r="Y45" s="22">
        <v>4.885993485342019</v>
      </c>
      <c r="Z45" s="22">
        <v>26.058631921824105</v>
      </c>
      <c r="AA45" s="4">
        <v>-21.172638436482085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23">
        <v>3.257328990228013</v>
      </c>
      <c r="AL45" s="4"/>
      <c r="AM45" s="5"/>
    </row>
    <row r="46" spans="1:42" ht="12">
      <c r="A46" s="6"/>
      <c r="B46" s="2"/>
      <c r="C46" s="9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2"/>
      <c r="Z46" s="22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23"/>
      <c r="AL46" s="4"/>
      <c r="AM46" s="4"/>
      <c r="AN46" s="4"/>
      <c r="AO46" s="4"/>
      <c r="AP46" s="5"/>
    </row>
    <row r="47" spans="1:41" ht="12">
      <c r="A47" s="6" t="s">
        <v>59</v>
      </c>
      <c r="C47" s="9">
        <f aca="true" t="shared" si="9" ref="C47:I47">SUM(C9,C14:C17,C21,C33)</f>
        <v>467901</v>
      </c>
      <c r="D47" s="21">
        <f t="shared" si="9"/>
        <v>3683</v>
      </c>
      <c r="E47" s="21">
        <f t="shared" si="9"/>
        <v>1893</v>
      </c>
      <c r="F47" s="21">
        <f t="shared" si="9"/>
        <v>1790</v>
      </c>
      <c r="G47" s="21">
        <f t="shared" si="9"/>
        <v>4737</v>
      </c>
      <c r="H47" s="21">
        <f t="shared" si="9"/>
        <v>2381</v>
      </c>
      <c r="I47" s="21">
        <f t="shared" si="9"/>
        <v>2356</v>
      </c>
      <c r="J47" s="21">
        <f>D47-G47</f>
        <v>-1054</v>
      </c>
      <c r="K47" s="21">
        <f aca="true" t="shared" si="10" ref="K47:X47">SUM(K9,K14:K17,K21,K33,)</f>
        <v>9</v>
      </c>
      <c r="L47" s="21">
        <f t="shared" si="10"/>
        <v>5</v>
      </c>
      <c r="M47" s="21">
        <f t="shared" si="10"/>
        <v>4</v>
      </c>
      <c r="N47" s="21">
        <f t="shared" si="10"/>
        <v>5</v>
      </c>
      <c r="O47" s="21">
        <f t="shared" si="10"/>
        <v>3</v>
      </c>
      <c r="P47" s="21">
        <f t="shared" si="10"/>
        <v>2</v>
      </c>
      <c r="Q47" s="21">
        <f t="shared" si="10"/>
        <v>67</v>
      </c>
      <c r="R47" s="21">
        <f t="shared" si="10"/>
        <v>33</v>
      </c>
      <c r="S47" s="21">
        <f t="shared" si="10"/>
        <v>34</v>
      </c>
      <c r="T47" s="21">
        <f t="shared" si="10"/>
        <v>17</v>
      </c>
      <c r="U47" s="21">
        <f t="shared" si="10"/>
        <v>12</v>
      </c>
      <c r="V47" s="21">
        <f t="shared" si="10"/>
        <v>5</v>
      </c>
      <c r="W47" s="21">
        <f t="shared" si="10"/>
        <v>2275</v>
      </c>
      <c r="X47" s="21">
        <f t="shared" si="10"/>
        <v>869</v>
      </c>
      <c r="Y47" s="22">
        <f>D47/C47*1000</f>
        <v>7.871323207259655</v>
      </c>
      <c r="Z47" s="22">
        <f>G47/C47*1000</f>
        <v>10.12393647374124</v>
      </c>
      <c r="AA47" s="4">
        <f aca="true" t="shared" si="11" ref="AA47:AB50">J47/C47*1000</f>
        <v>-2.2526132664815846</v>
      </c>
      <c r="AB47" s="4">
        <f t="shared" si="11"/>
        <v>2.4436600597339124</v>
      </c>
      <c r="AC47" s="4">
        <f>N47/D47*1000</f>
        <v>1.3575889220743957</v>
      </c>
      <c r="AD47" s="4">
        <f>Q47/(D47+Q47)*1000</f>
        <v>17.866666666666667</v>
      </c>
      <c r="AE47" s="4">
        <f>R47/(D47+Q47)*1000</f>
        <v>8.8</v>
      </c>
      <c r="AF47" s="4">
        <f>S47/(D47+Q47)*1000</f>
        <v>9.066666666666666</v>
      </c>
      <c r="AG47" s="4">
        <f>T47/(D47+U47)*1000</f>
        <v>4.600811907983762</v>
      </c>
      <c r="AH47" s="4">
        <f>U47/(D47+U47)*1000</f>
        <v>3.247631935047361</v>
      </c>
      <c r="AI47" s="4">
        <f>V47/D47*1000</f>
        <v>1.3575889220743957</v>
      </c>
      <c r="AJ47" s="4">
        <f>W47/C47*1000</f>
        <v>4.862139640650479</v>
      </c>
      <c r="AK47" s="23">
        <f>X47/C47*1000</f>
        <v>1.8572304825166008</v>
      </c>
      <c r="AL47" s="4"/>
      <c r="AM47" s="4"/>
      <c r="AN47" s="4"/>
      <c r="AO47" s="5"/>
    </row>
    <row r="48" spans="1:41" ht="12">
      <c r="A48" s="6" t="s">
        <v>60</v>
      </c>
      <c r="C48" s="9">
        <f aca="true" t="shared" si="12" ref="C48:I48">SUM(C12,C18,C20)</f>
        <v>138191</v>
      </c>
      <c r="D48" s="21">
        <f t="shared" si="12"/>
        <v>969</v>
      </c>
      <c r="E48" s="21">
        <f t="shared" si="12"/>
        <v>479</v>
      </c>
      <c r="F48" s="21">
        <f t="shared" si="12"/>
        <v>490</v>
      </c>
      <c r="G48" s="21">
        <f t="shared" si="12"/>
        <v>1733</v>
      </c>
      <c r="H48" s="21">
        <f t="shared" si="12"/>
        <v>849</v>
      </c>
      <c r="I48" s="21">
        <f t="shared" si="12"/>
        <v>884</v>
      </c>
      <c r="J48" s="21">
        <f>D48-G48</f>
        <v>-764</v>
      </c>
      <c r="K48" s="21">
        <f>SUM(K12,K18,K20)</f>
        <v>3</v>
      </c>
      <c r="L48" s="21">
        <f>SUM(L12,L18,L20)</f>
        <v>3</v>
      </c>
      <c r="M48" s="21">
        <f>SUM(M12,M18,M20)</f>
        <v>0</v>
      </c>
      <c r="N48" s="21">
        <f>SUM(N12,N18,N20)</f>
        <v>2</v>
      </c>
      <c r="O48" s="21">
        <f aca="true" t="shared" si="13" ref="O48:X48">SUM(O12,O18,O20)</f>
        <v>2</v>
      </c>
      <c r="P48" s="21">
        <f t="shared" si="13"/>
        <v>0</v>
      </c>
      <c r="Q48" s="21">
        <f t="shared" si="13"/>
        <v>25</v>
      </c>
      <c r="R48" s="21">
        <f t="shared" si="13"/>
        <v>6</v>
      </c>
      <c r="S48" s="21">
        <f t="shared" si="13"/>
        <v>19</v>
      </c>
      <c r="T48" s="21">
        <f t="shared" si="13"/>
        <v>3</v>
      </c>
      <c r="U48" s="21">
        <f t="shared" si="13"/>
        <v>2</v>
      </c>
      <c r="V48" s="21">
        <f t="shared" si="13"/>
        <v>1</v>
      </c>
      <c r="W48" s="21">
        <f t="shared" si="13"/>
        <v>642</v>
      </c>
      <c r="X48" s="21">
        <f t="shared" si="13"/>
        <v>237</v>
      </c>
      <c r="Y48" s="22">
        <f>D48/C48*1000</f>
        <v>7.01203406878885</v>
      </c>
      <c r="Z48" s="22">
        <f>G48/C48*1000</f>
        <v>12.540614077617212</v>
      </c>
      <c r="AA48" s="4">
        <f t="shared" si="11"/>
        <v>-5.528580008828361</v>
      </c>
      <c r="AB48" s="4">
        <f t="shared" si="11"/>
        <v>3.0959752321981426</v>
      </c>
      <c r="AC48" s="4">
        <f>N48/D48*1000</f>
        <v>2.0639834881320946</v>
      </c>
      <c r="AD48" s="4">
        <f>Q48/(D48+Q48)*1000</f>
        <v>25.150905432595575</v>
      </c>
      <c r="AE48" s="4">
        <f>R48/(D48+Q48)*1000</f>
        <v>6.036217303822937</v>
      </c>
      <c r="AF48" s="4">
        <f>S48/(D48+Q48)*1000</f>
        <v>19.114688128772634</v>
      </c>
      <c r="AG48" s="4">
        <f>T48/(D48+U48)*1000</f>
        <v>3.089598352214212</v>
      </c>
      <c r="AH48" s="4">
        <f>U48/(D48+U48)*1000</f>
        <v>2.059732234809475</v>
      </c>
      <c r="AI48" s="4">
        <f>V48/D48*1000</f>
        <v>1.0319917440660473</v>
      </c>
      <c r="AJ48" s="4">
        <f>W48/C48*1000</f>
        <v>4.645743934120167</v>
      </c>
      <c r="AK48" s="23">
        <f>X48/C48*1000</f>
        <v>1.7150176205396879</v>
      </c>
      <c r="AL48" s="4"/>
      <c r="AM48" s="4"/>
      <c r="AN48" s="4"/>
      <c r="AO48" s="5"/>
    </row>
    <row r="49" spans="1:41" ht="12">
      <c r="A49" s="6" t="s">
        <v>61</v>
      </c>
      <c r="C49" s="9">
        <f aca="true" t="shared" si="14" ref="C49:I49">SUM(C23,C26)</f>
        <v>54862</v>
      </c>
      <c r="D49" s="21">
        <f t="shared" si="14"/>
        <v>236</v>
      </c>
      <c r="E49" s="21">
        <f t="shared" si="14"/>
        <v>109</v>
      </c>
      <c r="F49" s="21">
        <f t="shared" si="14"/>
        <v>127</v>
      </c>
      <c r="G49" s="21">
        <f t="shared" si="14"/>
        <v>925</v>
      </c>
      <c r="H49" s="21">
        <f t="shared" si="14"/>
        <v>458</v>
      </c>
      <c r="I49" s="21">
        <f t="shared" si="14"/>
        <v>467</v>
      </c>
      <c r="J49" s="21">
        <f>D49-G49</f>
        <v>-689</v>
      </c>
      <c r="K49" s="21">
        <f>SUM(K23,K26)</f>
        <v>0</v>
      </c>
      <c r="L49" s="21">
        <f>SUM(L23,L26)</f>
        <v>0</v>
      </c>
      <c r="M49" s="21">
        <f>SUM(M23,M26)</f>
        <v>0</v>
      </c>
      <c r="N49" s="21">
        <f>SUM(N23,N26)</f>
        <v>0</v>
      </c>
      <c r="O49" s="21">
        <f aca="true" t="shared" si="15" ref="O49:X49">SUM(O23,O26)</f>
        <v>0</v>
      </c>
      <c r="P49" s="21">
        <f t="shared" si="15"/>
        <v>0</v>
      </c>
      <c r="Q49" s="21">
        <f t="shared" si="15"/>
        <v>3</v>
      </c>
      <c r="R49" s="21">
        <f t="shared" si="15"/>
        <v>2</v>
      </c>
      <c r="S49" s="21">
        <f t="shared" si="15"/>
        <v>1</v>
      </c>
      <c r="T49" s="21">
        <f t="shared" si="15"/>
        <v>1</v>
      </c>
      <c r="U49" s="21">
        <f t="shared" si="15"/>
        <v>1</v>
      </c>
      <c r="V49" s="21">
        <f t="shared" si="15"/>
        <v>0</v>
      </c>
      <c r="W49" s="21">
        <f t="shared" si="15"/>
        <v>193</v>
      </c>
      <c r="X49" s="21">
        <f t="shared" si="15"/>
        <v>69</v>
      </c>
      <c r="Y49" s="22">
        <f>D49/C49*1000</f>
        <v>4.301702453428603</v>
      </c>
      <c r="Z49" s="22">
        <f>G49/C49*1000</f>
        <v>16.86048631110787</v>
      </c>
      <c r="AA49" s="4">
        <f t="shared" si="11"/>
        <v>-12.558783857679268</v>
      </c>
      <c r="AB49" s="4">
        <f t="shared" si="11"/>
        <v>0</v>
      </c>
      <c r="AC49" s="4">
        <f>N49/D49*1000</f>
        <v>0</v>
      </c>
      <c r="AD49" s="4">
        <f>Q49/(D49+Q49)*1000</f>
        <v>12.552301255230125</v>
      </c>
      <c r="AE49" s="4">
        <f>R49/(D49+Q49)*1000</f>
        <v>8.368200836820083</v>
      </c>
      <c r="AF49" s="4">
        <f>S49/(D49+Q49)*1000</f>
        <v>4.184100418410042</v>
      </c>
      <c r="AG49" s="4">
        <f>T49/(D49+U49)*1000</f>
        <v>4.219409282700422</v>
      </c>
      <c r="AH49" s="4">
        <f>U49/(D49+U49)*1000</f>
        <v>4.219409282700422</v>
      </c>
      <c r="AI49" s="4">
        <f>V49/D49*1000</f>
        <v>0</v>
      </c>
      <c r="AJ49" s="4">
        <f>W49/C49*1000</f>
        <v>3.5179176843716964</v>
      </c>
      <c r="AK49" s="23">
        <f>X49/C49*1000</f>
        <v>1.2577011410448034</v>
      </c>
      <c r="AL49" s="4"/>
      <c r="AM49" s="4"/>
      <c r="AN49" s="4"/>
      <c r="AO49" s="5"/>
    </row>
    <row r="50" spans="1:42" ht="12.75" thickBot="1">
      <c r="A50" s="16" t="s">
        <v>62</v>
      </c>
      <c r="B50" s="26"/>
      <c r="C50" s="10">
        <f aca="true" t="shared" si="16" ref="C50:I50">SUM(C35,C43,C10:C11,C13,C19)</f>
        <v>185002</v>
      </c>
      <c r="D50" s="27">
        <f t="shared" si="16"/>
        <v>1310</v>
      </c>
      <c r="E50" s="27">
        <f t="shared" si="16"/>
        <v>658</v>
      </c>
      <c r="F50" s="27">
        <f t="shared" si="16"/>
        <v>652</v>
      </c>
      <c r="G50" s="27">
        <f t="shared" si="16"/>
        <v>2046</v>
      </c>
      <c r="H50" s="27">
        <f t="shared" si="16"/>
        <v>1041</v>
      </c>
      <c r="I50" s="27">
        <f t="shared" si="16"/>
        <v>1005</v>
      </c>
      <c r="J50" s="27">
        <f>D50-G50</f>
        <v>-736</v>
      </c>
      <c r="K50" s="27">
        <f aca="true" t="shared" si="17" ref="K50:X50">SUM(K35,K43,K10:K11,K13,K19)</f>
        <v>2</v>
      </c>
      <c r="L50" s="27">
        <f t="shared" si="17"/>
        <v>2</v>
      </c>
      <c r="M50" s="27">
        <f t="shared" si="17"/>
        <v>0</v>
      </c>
      <c r="N50" s="27">
        <f t="shared" si="17"/>
        <v>2</v>
      </c>
      <c r="O50" s="27">
        <f t="shared" si="17"/>
        <v>2</v>
      </c>
      <c r="P50" s="27">
        <f t="shared" si="17"/>
        <v>0</v>
      </c>
      <c r="Q50" s="27">
        <f t="shared" si="17"/>
        <v>34</v>
      </c>
      <c r="R50" s="27">
        <f t="shared" si="17"/>
        <v>15</v>
      </c>
      <c r="S50" s="27">
        <f t="shared" si="17"/>
        <v>19</v>
      </c>
      <c r="T50" s="27">
        <f t="shared" si="17"/>
        <v>5</v>
      </c>
      <c r="U50" s="27">
        <f t="shared" si="17"/>
        <v>4</v>
      </c>
      <c r="V50" s="27">
        <f t="shared" si="17"/>
        <v>1</v>
      </c>
      <c r="W50" s="27">
        <f t="shared" si="17"/>
        <v>851</v>
      </c>
      <c r="X50" s="27">
        <f t="shared" si="17"/>
        <v>298</v>
      </c>
      <c r="Y50" s="28">
        <f>D50/C50*1000</f>
        <v>7.081004529680761</v>
      </c>
      <c r="Z50" s="28">
        <f>G50/C50*1000</f>
        <v>11.059339899028119</v>
      </c>
      <c r="AA50" s="29">
        <f t="shared" si="11"/>
        <v>-3.9783353693473584</v>
      </c>
      <c r="AB50" s="29">
        <f t="shared" si="11"/>
        <v>1.5267175572519083</v>
      </c>
      <c r="AC50" s="29">
        <f>N50/D50*1000</f>
        <v>1.5267175572519083</v>
      </c>
      <c r="AD50" s="29">
        <f>Q50/(D50+Q50)*1000</f>
        <v>25.297619047619047</v>
      </c>
      <c r="AE50" s="29">
        <f>R50/(D50+Q50)*1000</f>
        <v>11.160714285714286</v>
      </c>
      <c r="AF50" s="29">
        <f>S50/(D50+Q50)*1000</f>
        <v>14.136904761904763</v>
      </c>
      <c r="AG50" s="29">
        <f>T50/(D50+U50)*1000</f>
        <v>3.8051750380517504</v>
      </c>
      <c r="AH50" s="29">
        <f>U50/(D50+U50)*1000</f>
        <v>3.0441400304414</v>
      </c>
      <c r="AI50" s="29">
        <f>V50/D50*1000</f>
        <v>0.7633587786259541</v>
      </c>
      <c r="AJ50" s="29">
        <f>W50/C50*1000</f>
        <v>4.599950270807883</v>
      </c>
      <c r="AK50" s="30">
        <f>X50/C50*1000</f>
        <v>1.6107933968281423</v>
      </c>
      <c r="AL50" s="4"/>
      <c r="AM50" s="4"/>
      <c r="AN50" s="4"/>
      <c r="AO50" s="5"/>
      <c r="AP50" s="31"/>
    </row>
    <row r="51" spans="1:37" ht="13.5">
      <c r="A51" s="6" t="s">
        <v>69</v>
      </c>
      <c r="B51" s="18" t="s">
        <v>72</v>
      </c>
      <c r="D51" s="31"/>
      <c r="F51" s="31"/>
      <c r="G51" s="31"/>
      <c r="AK51" s="15" t="s">
        <v>45</v>
      </c>
    </row>
    <row r="52" spans="1:7" ht="13.5">
      <c r="A52" s="6"/>
      <c r="B52" s="18" t="s">
        <v>57</v>
      </c>
      <c r="F52" s="31"/>
      <c r="G52" s="31"/>
    </row>
    <row r="53" ht="13.5">
      <c r="B53" s="18"/>
    </row>
    <row r="54" spans="2:3" ht="13.5">
      <c r="B54" s="18"/>
      <c r="C54" s="32"/>
    </row>
  </sheetData>
  <sheetProtection/>
  <mergeCells count="19">
    <mergeCell ref="Y2:Y3"/>
    <mergeCell ref="Z2:Z3"/>
    <mergeCell ref="Q2:S2"/>
    <mergeCell ref="C2:C3"/>
    <mergeCell ref="J2:J3"/>
    <mergeCell ref="W2:W3"/>
    <mergeCell ref="X2:X3"/>
    <mergeCell ref="T2:V2"/>
    <mergeCell ref="D2:F2"/>
    <mergeCell ref="G2:I2"/>
    <mergeCell ref="K2:M2"/>
    <mergeCell ref="N2:P2"/>
    <mergeCell ref="AB2:AB3"/>
    <mergeCell ref="AC2:AC3"/>
    <mergeCell ref="AJ2:AJ3"/>
    <mergeCell ref="AA2:AA3"/>
    <mergeCell ref="AK2:AK3"/>
    <mergeCell ref="AD2:AF2"/>
    <mergeCell ref="AG2:AI2"/>
  </mergeCells>
  <printOptions/>
  <pageMargins left="0.7874015748031497" right="0.68" top="0.6692913385826772" bottom="0.6299212598425197" header="0.5118110236220472" footer="0.5118110236220472"/>
  <pageSetup fitToHeight="0" horizontalDpi="600" verticalDpi="600" orientation="landscape" paperSize="9" scale="54" r:id="rId1"/>
  <ignoredErrors>
    <ignoredError sqref="J48:J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2012-12-19T01:48:01Z</cp:lastPrinted>
  <dcterms:created xsi:type="dcterms:W3CDTF">2005-02-08T11:34:38Z</dcterms:created>
  <dcterms:modified xsi:type="dcterms:W3CDTF">2014-12-15T07:46:23Z</dcterms:modified>
  <cp:category/>
  <cp:version/>
  <cp:contentType/>
  <cp:contentStatus/>
</cp:coreProperties>
</file>