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9105" windowHeight="6780" tabRatio="78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Chosabi" localSheetId="2">'評価基準書'!#REF!</definedName>
    <definedName name="CJigyosyoCd" localSheetId="2">'評価基準書'!#REF!</definedName>
    <definedName name="L00100010001000100010" localSheetId="2">#REF!</definedName>
    <definedName name="L00100010001000100020" localSheetId="2">#REF!</definedName>
    <definedName name="L00100010001000100030" localSheetId="2">'評価基準書'!#REF!</definedName>
    <definedName name="L00100010001000100030">#REF!</definedName>
    <definedName name="L00100010001000100030S" localSheetId="2">'評価基準書'!#REF!</definedName>
    <definedName name="L00100010001000100030S">#REF!</definedName>
    <definedName name="L00100010002000100010" localSheetId="2">#REF!</definedName>
    <definedName name="L00100010002000100020" localSheetId="2">'評価基準書'!#REF!</definedName>
    <definedName name="L00100010002000100020S" localSheetId="2">'評価基準書'!#REF!</definedName>
    <definedName name="L00100010003000100010" localSheetId="2">#REF!</definedName>
    <definedName name="L00100010003000100020" localSheetId="2">'評価基準書'!#REF!</definedName>
    <definedName name="L00100010003000100020S" localSheetId="2">'評価基準書'!#REF!</definedName>
    <definedName name="L00100010003000200010" localSheetId="2">#REF!</definedName>
    <definedName name="L00100010003000200020" localSheetId="2">'評価基準書'!#REF!</definedName>
    <definedName name="L00100010003000200020S" localSheetId="2">'評価基準書'!#REF!</definedName>
    <definedName name="L00100010003000300010" localSheetId="2">#REF!</definedName>
    <definedName name="L00100010003000300020" localSheetId="2">'評価基準書'!#REF!</definedName>
    <definedName name="L00100010003000300020S" localSheetId="2">'評価基準書'!#REF!</definedName>
    <definedName name="L00100010004000100010">#REF!</definedName>
    <definedName name="L00100010004000100020" localSheetId="2">'評価基準書'!#REF!</definedName>
    <definedName name="L00100010004000100020">#REF!</definedName>
    <definedName name="L00100010004000100020S" localSheetId="2">'評価基準書'!#REF!</definedName>
    <definedName name="L00100010004000100020S">#REF!</definedName>
    <definedName name="L00100020001000100010" localSheetId="2">#REF!</definedName>
    <definedName name="L00100020001000100020" localSheetId="2">'評価基準書'!#REF!</definedName>
    <definedName name="L00100020001000100020S" localSheetId="2">'評価基準書'!#REF!</definedName>
    <definedName name="L00100020001000200010" localSheetId="2">#REF!</definedName>
    <definedName name="L00100020001000200020" localSheetId="2">'評価基準書'!#REF!</definedName>
    <definedName name="L00100020001000200020S" localSheetId="2">'評価基準書'!#REF!</definedName>
    <definedName name="L00100020002000100010" localSheetId="2">#REF!</definedName>
    <definedName name="L00100020002000100020" localSheetId="2">#REF!</definedName>
    <definedName name="L00100020002000100030" localSheetId="2">'評価基準書'!#REF!</definedName>
    <definedName name="L00100020002000100030S" localSheetId="2">'評価基準書'!#REF!</definedName>
    <definedName name="L00100020003000100010" localSheetId="2">#REF!</definedName>
    <definedName name="L00100020003000100020" localSheetId="2">'評価基準書'!#REF!</definedName>
    <definedName name="L00100020003000100020S" localSheetId="2">'評価基準書'!#REF!</definedName>
    <definedName name="L00100020003000200010">#REF!</definedName>
    <definedName name="L00100020003000200020" localSheetId="2">'評価基準書'!#REF!</definedName>
    <definedName name="L00100020003000200020">#REF!</definedName>
    <definedName name="L00100020003000200020S" localSheetId="2">'評価基準書'!#REF!</definedName>
    <definedName name="L00100020003000200020S">#REF!</definedName>
    <definedName name="L00100020004000100010" localSheetId="2">#REF!</definedName>
    <definedName name="L00100020004000100020" localSheetId="2">'評価基準書'!#REF!</definedName>
    <definedName name="L00100020004000100020S" localSheetId="2">'評価基準書'!#REF!</definedName>
    <definedName name="L00100020004000200010" localSheetId="2">#REF!</definedName>
    <definedName name="L00100020004000200020" localSheetId="2">'評価基準書'!#REF!</definedName>
    <definedName name="L00100020004000200020S" localSheetId="2">'評価基準書'!#REF!</definedName>
    <definedName name="L00100020004000300010">#REF!</definedName>
    <definedName name="L00100020004000300020" localSheetId="2">'評価基準書'!#REF!</definedName>
    <definedName name="L00100020004000300020">#REF!</definedName>
    <definedName name="L00100020004000300020S" localSheetId="2">'評価基準書'!#REF!</definedName>
    <definedName name="L00100020004000300020S">#REF!</definedName>
    <definedName name="L00100020004000400010">#REF!</definedName>
    <definedName name="L00100020004000400020" localSheetId="2">'評価基準書'!#REF!</definedName>
    <definedName name="L00100020004000400020">#REF!</definedName>
    <definedName name="L00100020004000400020S" localSheetId="2">'評価基準書'!#REF!</definedName>
    <definedName name="L00100020004000400020S">#REF!</definedName>
    <definedName name="L00100020004000500010">#REF!</definedName>
    <definedName name="L00100020004000500020" localSheetId="2">'評価基準書'!#REF!</definedName>
    <definedName name="L00100020004000500020">#REF!</definedName>
    <definedName name="L00100020004000500020S" localSheetId="2">'評価基準書'!#REF!</definedName>
    <definedName name="L00100020004000500020S">#REF!</definedName>
    <definedName name="L00100020004000600010">#REF!</definedName>
    <definedName name="L00100020004000600020" localSheetId="2">'評価基準書'!#REF!</definedName>
    <definedName name="L00100020004000600020">#REF!</definedName>
    <definedName name="L00100020004000600020S" localSheetId="2">'評価基準書'!#REF!</definedName>
    <definedName name="L00100020004000600020S">#REF!</definedName>
    <definedName name="L00100020004000700010">#REF!</definedName>
    <definedName name="L00100020004000700020" localSheetId="2">'評価基準書'!#REF!</definedName>
    <definedName name="L00100020004000700020">#REF!</definedName>
    <definedName name="L00100020004000700020S" localSheetId="2">'評価基準書'!#REF!</definedName>
    <definedName name="L00100020004000700020S">#REF!</definedName>
    <definedName name="L00100020005000100010" localSheetId="2">#REF!</definedName>
    <definedName name="L00100020005000100020" localSheetId="2">'評価基準書'!#REF!</definedName>
    <definedName name="L00100020005000100020S" localSheetId="2">'評価基準書'!#REF!</definedName>
    <definedName name="L00100020005000200010">#REF!</definedName>
    <definedName name="L00100020005000200020" localSheetId="2">'評価基準書'!#REF!</definedName>
    <definedName name="L00100020005000200020">#REF!</definedName>
    <definedName name="L00100020005000200020S" localSheetId="2">'評価基準書'!#REF!</definedName>
    <definedName name="L00100020005000200020S">#REF!</definedName>
    <definedName name="L00100020006000100010">#REF!</definedName>
    <definedName name="L00100020006000100020" localSheetId="2">'評価基準書'!#REF!</definedName>
    <definedName name="L00100020006000100020">#REF!</definedName>
    <definedName name="L00100020006000100020S" localSheetId="2">'評価基準書'!#REF!</definedName>
    <definedName name="L00100020006000100020S">#REF!</definedName>
    <definedName name="L00100020006000200010">#REF!</definedName>
    <definedName name="L00100020006000200020" localSheetId="2">'評価基準書'!#REF!</definedName>
    <definedName name="L00100020006000200020">#REF!</definedName>
    <definedName name="L00100020006000200020S" localSheetId="2">'評価基準書'!#REF!</definedName>
    <definedName name="L00100020006000200020S">#REF!</definedName>
    <definedName name="L00100020006000300010">#REF!</definedName>
    <definedName name="L00100020006000300020" localSheetId="2">'評価基準書'!#REF!</definedName>
    <definedName name="L00100020006000300020">#REF!</definedName>
    <definedName name="L00100020006000300020S" localSheetId="2">'評価基準書'!#REF!</definedName>
    <definedName name="L00100020006000300020S">#REF!</definedName>
    <definedName name="L00100020007000100010">#REF!</definedName>
    <definedName name="L00100020007000100020">#REF!</definedName>
    <definedName name="L00100020007000100030" localSheetId="2">'評価基準書'!#REF!</definedName>
    <definedName name="L00100020007000100030">#REF!</definedName>
    <definedName name="L00100020007000100030S" localSheetId="2">'評価基準書'!#REF!</definedName>
    <definedName name="L00100020007000100030S">#REF!</definedName>
    <definedName name="L00100020007000200010">#REF!</definedName>
    <definedName name="L00100020007000200020">#REF!</definedName>
    <definedName name="L00100020007000200030">#REF!</definedName>
    <definedName name="L00100020007000200040" localSheetId="2">'評価基準書'!#REF!</definedName>
    <definedName name="L00100020007000200040">#REF!</definedName>
    <definedName name="L00100020007000200040S" localSheetId="2">'評価基準書'!#REF!</definedName>
    <definedName name="L00100020007000200040S">#REF!</definedName>
    <definedName name="L0010002000700020G" localSheetId="2">'評価基準書'!$B$177</definedName>
    <definedName name="L0010002000700020G">#REF!</definedName>
    <definedName name="L00100020007000300010">#REF!</definedName>
    <definedName name="L00100020007000300020">#REF!</definedName>
    <definedName name="L00100020007000300030" localSheetId="2">'評価基準書'!#REF!</definedName>
    <definedName name="L00100020007000300030">#REF!</definedName>
    <definedName name="L00100020007000300030S" localSheetId="2">'評価基準書'!#REF!</definedName>
    <definedName name="L00100020007000300030S">#REF!</definedName>
    <definedName name="L0010002000700030G" localSheetId="2">'評価基準書'!$B$185</definedName>
    <definedName name="L0010002000700030G">#REF!</definedName>
    <definedName name="L00100020007000400010">#REF!</definedName>
    <definedName name="L00100020007000400020" localSheetId="2">'評価基準書'!#REF!</definedName>
    <definedName name="L00100020007000400020">#REF!</definedName>
    <definedName name="L00100020007000400020S" localSheetId="2">'評価基準書'!#REF!</definedName>
    <definedName name="L00100020007000400020S">#REF!</definedName>
    <definedName name="L00100030001000100010" localSheetId="2">#REF!</definedName>
    <definedName name="L00100030001000100020" localSheetId="2">#REF!</definedName>
    <definedName name="L00100030001000100030" localSheetId="2">'評価基準書'!#REF!</definedName>
    <definedName name="L00100030001000100030S" localSheetId="2">'評価基準書'!#REF!</definedName>
    <definedName name="L00100030001000200010" localSheetId="2">#REF!</definedName>
    <definedName name="L00100030001000200020" localSheetId="2">'評価基準書'!#REF!</definedName>
    <definedName name="L00100030001000200020S" localSheetId="2">'評価基準書'!#REF!</definedName>
    <definedName name="L00100030001000300010" localSheetId="2">#REF!</definedName>
    <definedName name="L00100030001000300020" localSheetId="2">'評価基準書'!#REF!</definedName>
    <definedName name="L00100030001000300020S" localSheetId="2">'評価基準書'!#REF!</definedName>
    <definedName name="L00100040001000100010" localSheetId="2">#REF!</definedName>
    <definedName name="L00100040001000100020" localSheetId="2">'評価基準書'!#REF!</definedName>
    <definedName name="L00100040001000100020S" localSheetId="2">'評価基準書'!#REF!</definedName>
    <definedName name="L00100040001000200010">#REF!</definedName>
    <definedName name="L00100040001000200020" localSheetId="2">'評価基準書'!#REF!</definedName>
    <definedName name="L00100040001000200020">#REF!</definedName>
    <definedName name="L00100040001000200020S" localSheetId="2">'評価基準書'!#REF!</definedName>
    <definedName name="L00100040001000200020S">#REF!</definedName>
    <definedName name="L00100040002000100010" localSheetId="2">#REF!</definedName>
    <definedName name="L00100040002000100020" localSheetId="2">'評価基準書'!#REF!</definedName>
    <definedName name="L00100040002000100020S" localSheetId="2">'評価基準書'!#REF!</definedName>
    <definedName name="L00100040002000200010">#REF!</definedName>
    <definedName name="L00100040002000200020" localSheetId="2">'評価基準書'!#REF!</definedName>
    <definedName name="L00100040002000200020">#REF!</definedName>
    <definedName name="L00100040002000200020S" localSheetId="2">'評価基準書'!#REF!</definedName>
    <definedName name="L00100040002000200020S">#REF!</definedName>
    <definedName name="L00100050001000100010" localSheetId="2">#REF!</definedName>
    <definedName name="L00100050001000100020" localSheetId="2">'評価基準書'!#REF!</definedName>
    <definedName name="L00100050001000100020S" localSheetId="2">'評価基準書'!#REF!</definedName>
    <definedName name="L00100050001000200010" localSheetId="2">#REF!</definedName>
    <definedName name="L00100050001000200020" localSheetId="2">'評価基準書'!#REF!</definedName>
    <definedName name="L00100050001000200020S" localSheetId="2">'評価基準書'!#REF!</definedName>
    <definedName name="L00100050002000100010" localSheetId="2">#REF!</definedName>
    <definedName name="L00100050002000100020" localSheetId="2">'評価基準書'!#REF!</definedName>
    <definedName name="L00100050002000100020S" localSheetId="2">'評価基準書'!#REF!</definedName>
    <definedName name="L00200010001000100010" localSheetId="2">#REF!</definedName>
    <definedName name="L00200010001000100020" localSheetId="2">'評価基準書'!#REF!</definedName>
    <definedName name="L00200010001000100020S" localSheetId="2">'評価基準書'!#REF!</definedName>
    <definedName name="L00200010001000200010" localSheetId="2">#REF!</definedName>
    <definedName name="L00200010001000200020" localSheetId="2">'評価基準書'!#REF!</definedName>
    <definedName name="L00200010001000200020S" localSheetId="2">'評価基準書'!#REF!</definedName>
    <definedName name="L00200010002000100010" localSheetId="2">#REF!</definedName>
    <definedName name="L00200010002000100020" localSheetId="2">'評価基準書'!#REF!</definedName>
    <definedName name="L00200010002000100020S" localSheetId="2">'評価基準書'!#REF!</definedName>
    <definedName name="L00200010003000100010" localSheetId="2">#REF!</definedName>
    <definedName name="L00200010003000100020" localSheetId="2">'評価基準書'!#REF!</definedName>
    <definedName name="L00200010003000100020S" localSheetId="2">'評価基準書'!#REF!</definedName>
    <definedName name="L00200010004000100010" localSheetId="2">#REF!</definedName>
    <definedName name="L00200010004000100020" localSheetId="2">'評価基準書'!#REF!</definedName>
    <definedName name="L00200010004000100020S" localSheetId="2">'評価基準書'!#REF!</definedName>
    <definedName name="L00200020001000100010" localSheetId="2">#REF!</definedName>
    <definedName name="L00200020001000100020" localSheetId="2">'評価基準書'!#REF!</definedName>
    <definedName name="L00200020001000100020S" localSheetId="2">'評価基準書'!#REF!</definedName>
    <definedName name="L00200020002000100010" localSheetId="2">#REF!</definedName>
    <definedName name="L00200020002000100020" localSheetId="2">'評価基準書'!#REF!</definedName>
    <definedName name="L00200020002000100020S" localSheetId="2">'評価基準書'!#REF!</definedName>
    <definedName name="L00200020003000100010" localSheetId="2">#REF!</definedName>
    <definedName name="L00200020003000100020" localSheetId="2">'評価基準書'!#REF!</definedName>
    <definedName name="L00200020003000100020S" localSheetId="2">'評価基準書'!#REF!</definedName>
    <definedName name="L0020002000300010G" localSheetId="2">'評価基準書'!#REF!</definedName>
    <definedName name="L0020002000300010G">#REF!</definedName>
    <definedName name="L00200020003000200010" localSheetId="2">#REF!</definedName>
    <definedName name="L00200020003000200020" localSheetId="2">'評価基準書'!#REF!</definedName>
    <definedName name="L00200020003000200020S" localSheetId="2">'評価基準書'!#REF!</definedName>
    <definedName name="L00200030001000100010" localSheetId="2">#REF!</definedName>
    <definedName name="L00200030001000100020" localSheetId="2">#REF!</definedName>
    <definedName name="L00200030001000100030">#REF!</definedName>
    <definedName name="L00200030001000100040" localSheetId="2">'評価基準書'!#REF!</definedName>
    <definedName name="L00200030001000100040">#REF!</definedName>
    <definedName name="L00200030001000100040S" localSheetId="2">'評価基準書'!#REF!</definedName>
    <definedName name="L00200030001000100040S">#REF!</definedName>
    <definedName name="L00200030001000200010" localSheetId="2">#REF!</definedName>
    <definedName name="L00200030001000200020" localSheetId="2">#REF!</definedName>
    <definedName name="L00200030001000200030" localSheetId="2">'評価基準書'!#REF!</definedName>
    <definedName name="L00200030001000200030">#REF!</definedName>
    <definedName name="L00200030001000200030S" localSheetId="2">'評価基準書'!#REF!</definedName>
    <definedName name="L00200030001000200030S">#REF!</definedName>
    <definedName name="L00200030001000300010">#REF!</definedName>
    <definedName name="L00200030001000300020" localSheetId="2">'評価基準書'!#REF!</definedName>
    <definedName name="L00200030001000300020">#REF!</definedName>
    <definedName name="L00200030001000300020S" localSheetId="2">'評価基準書'!#REF!</definedName>
    <definedName name="L00200030001000300020S">#REF!</definedName>
    <definedName name="L00200030001000400010">#REF!</definedName>
    <definedName name="L00200030001000400020" localSheetId="2">'評価基準書'!#REF!</definedName>
    <definedName name="L00200030001000400020">#REF!</definedName>
    <definedName name="L00200030001000400020S" localSheetId="2">'評価基準書'!#REF!</definedName>
    <definedName name="L00200030001000400020S">#REF!</definedName>
    <definedName name="L00200030001000500010">#REF!</definedName>
    <definedName name="L00200030001000500020">#REF!</definedName>
    <definedName name="L00200030001000500030">#REF!</definedName>
    <definedName name="L00200030001000500040" localSheetId="2">'評価基準書'!#REF!</definedName>
    <definedName name="L00200030001000500040">#REF!</definedName>
    <definedName name="L00200030001000500040S" localSheetId="2">'評価基準書'!#REF!</definedName>
    <definedName name="L00200030001000500040S">#REF!</definedName>
    <definedName name="L00200030001000600010">#REF!</definedName>
    <definedName name="L00200030001000600020" localSheetId="2">'評価基準書'!#REF!</definedName>
    <definedName name="L00200030001000600020">#REF!</definedName>
    <definedName name="L00200030001000600020S" localSheetId="2">'評価基準書'!#REF!</definedName>
    <definedName name="L00200030001000600020S">#REF!</definedName>
    <definedName name="L00200040001000100010" localSheetId="2">#REF!</definedName>
    <definedName name="L00200040001000100020" localSheetId="2">'評価基準書'!#REF!</definedName>
    <definedName name="L00200040001000100020S" localSheetId="2">'評価基準書'!#REF!</definedName>
    <definedName name="L00200040001000200010" localSheetId="2">#REF!</definedName>
    <definedName name="L00200040001000200020" localSheetId="2">'評価基準書'!#REF!</definedName>
    <definedName name="L00200040001000200020S" localSheetId="2">'評価基準書'!#REF!</definedName>
    <definedName name="L0020004000100020G" localSheetId="2">'評価基準書'!#REF!</definedName>
    <definedName name="L00200040001000300010" localSheetId="2">#REF!</definedName>
    <definedName name="L00200040001000300020" localSheetId="2">#REF!</definedName>
    <definedName name="L00200040001000300030" localSheetId="2">'評価基準書'!#REF!</definedName>
    <definedName name="L00200040001000300030S" localSheetId="2">'評価基準書'!#REF!</definedName>
    <definedName name="L00200040002000100010" localSheetId="2">#REF!</definedName>
    <definedName name="L00200040002000100020" localSheetId="2">'評価基準書'!#REF!</definedName>
    <definedName name="L00200040002000100020S" localSheetId="2">'評価基準書'!#REF!</definedName>
    <definedName name="L00200050001000100010" localSheetId="2">#REF!</definedName>
    <definedName name="L00200050001000100020" localSheetId="2">#REF!</definedName>
    <definedName name="L00200050001000100030" localSheetId="2">'評価基準書'!#REF!</definedName>
    <definedName name="L00200050001000100030S" localSheetId="2">'評価基準書'!#REF!</definedName>
    <definedName name="L0020005000100010G" localSheetId="2">'評価基準書'!#REF!</definedName>
    <definedName name="L00200050001000200010" localSheetId="2">#REF!</definedName>
    <definedName name="L00200050001000200020" localSheetId="2">#REF!</definedName>
    <definedName name="L00200050001000200030" localSheetId="2">'評価基準書'!#REF!</definedName>
    <definedName name="L00200050001000200030S" localSheetId="2">'評価基準書'!#REF!</definedName>
    <definedName name="L00200050002000100010" localSheetId="2">#REF!</definedName>
    <definedName name="L00200050002000100020" localSheetId="2">'評価基準書'!#REF!</definedName>
    <definedName name="L00200050002000100020S" localSheetId="2">'評価基準書'!#REF!</definedName>
    <definedName name="L00200050002000200010" localSheetId="2">#REF!</definedName>
    <definedName name="L00200050002000200020" localSheetId="2">'評価基準書'!#REF!</definedName>
    <definedName name="L00200050002000200020S" localSheetId="2">'評価基準書'!#REF!</definedName>
    <definedName name="L00200050002000300010" localSheetId="2">#REF!</definedName>
    <definedName name="L00200050002000300020" localSheetId="2">'評価基準書'!#REF!</definedName>
    <definedName name="L00200050002000300020S" localSheetId="2">'評価基準書'!#REF!</definedName>
    <definedName name="L00200050003000100010" localSheetId="2">#REF!</definedName>
    <definedName name="L00200050003000100020" localSheetId="2">'評価基準書'!#REF!</definedName>
    <definedName name="L00200050003000100020S" localSheetId="2">'評価基準書'!#REF!</definedName>
    <definedName name="L00200050003000200010" localSheetId="2">#REF!</definedName>
    <definedName name="L00200050003000200020" localSheetId="2">'評価基準書'!#REF!</definedName>
    <definedName name="L00200050003000200020S" localSheetId="2">'評価基準書'!#REF!</definedName>
    <definedName name="_xlnm.Print_Area" localSheetId="2">'評価基準書'!$A$1:$Y$437</definedName>
    <definedName name="_xlnm.Print_Area" localSheetId="3">'評価結果一覧'!$A$1:$J$93</definedName>
    <definedName name="_xlnm.Print_Area" localSheetId="4">'評価結果集計'!$A$1:$H$66</definedName>
    <definedName name="_xlnm.Print_Area" localSheetId="1">'目次（評価基準書）'!$A$1:$G$34</definedName>
    <definedName name="_xlnm.Print_Titles" localSheetId="2">'評価基準書'!$1:$3</definedName>
    <definedName name="_xlnm.Print_Titles" localSheetId="3">'評価結果一覧'!$3:$6</definedName>
    <definedName name="_xlnm.Print_Titles" localSheetId="4">'評価結果集計'!$5:$5</definedName>
  </definedNames>
  <calcPr fullCalcOnLoad="1"/>
</workbook>
</file>

<file path=xl/sharedStrings.xml><?xml version="1.0" encoding="utf-8"?>
<sst xmlns="http://schemas.openxmlformats.org/spreadsheetml/2006/main" count="1165" uniqueCount="677">
  <si>
    <t>Ⅱ－４：利用者の満足の向上に関する取り組み</t>
  </si>
  <si>
    <t>Ⅲ－２：定期的なサービス評価の実施に関する取り組み</t>
  </si>
  <si>
    <t>Ⅲ－３：サービスの標準化に関する取り組み</t>
  </si>
  <si>
    <t>マニュアル</t>
  </si>
  <si>
    <t>Ⅲ－４：利用者の情報の適切な記録に関する取り組み</t>
  </si>
  <si>
    <t>Ⅲ－５－①：訪問体制</t>
  </si>
  <si>
    <t>Ⅲ－５－②：サービス提供責任者の役割及びチーム体制</t>
  </si>
  <si>
    <t>ｃ　利用者の通院介助は、訪問介護車両に同乗させないようにし、可能な場合は公共交通機関等を利用して行っている。（通院等乗降介助の届出がされている場合を除く）</t>
  </si>
  <si>
    <t>c 利用者が日常品等を自分で選び、楽しむ機会が持てるよう外出介助を行っている。</t>
  </si>
  <si>
    <t xml:space="preserve">ｃ　全面介助者が着替えやすいように、身体の状態に合わせた日常着を選んだり、補修している。  </t>
  </si>
  <si>
    <t>ｇ　相談、苦情対応の結果について、利用者又はその家族に対して説明し、理解を得た記録がある。</t>
  </si>
  <si>
    <t>ｂ　利用者・家族との個別の話し合いの機会を定期的に持ち（予め相談日を設け、サービス提供責任者が対応すること等）、利用者・家族の意向を聞き、記録している。</t>
  </si>
  <si>
    <t>b 統一的な記入方法を推進している。</t>
  </si>
  <si>
    <t>ｅ　記録を作成することにより、サービス提供内容を整理し、客観的に見直している。</t>
  </si>
  <si>
    <t>ａ　事故の発生等緊急時の対応（対応手順、役割分担等）に関するマニュアル等及び緊急時の連絡体制を記載した文書があり、周知徹底している。</t>
  </si>
  <si>
    <t>ｆ 食前に、利用者に手洗いの励行をはかる等衛生面に配慮している。</t>
  </si>
  <si>
    <t>ｆ　不必要な皮膚の露出は避けるなど、プライバシーに配慮している。</t>
  </si>
  <si>
    <t>ｄ　原則として金銭の取り扱いは、利用者か家族に任せ、従業者は必要最低限のものに限っている。</t>
  </si>
  <si>
    <t>ａ　感染症及び食中毒の発生事例、ヒヤリ・ハット事例等の検討記録がある。</t>
  </si>
  <si>
    <t>a　利用者の状況を総合的に考え、利用者の状態や食習慣に対応した食事が用意できている。</t>
  </si>
  <si>
    <t>a　必要な物のリストを作り、次回訪問までの間、困らないようにしている。</t>
  </si>
  <si>
    <t>ｂ　研究会の定期開催、外部講師・指導者への依頼を行うなど、調査研究の推進・指導体制を整備している。</t>
  </si>
  <si>
    <t>b  行政（市町村・県）の保健・医療・福祉関連予算の情報</t>
  </si>
  <si>
    <t>Ⅴ　関係機関・職種との連携</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</si>
  <si>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</si>
  <si>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</si>
  <si>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</si>
  <si>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</si>
  <si>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</si>
  <si>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</si>
  <si>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</si>
  <si>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</si>
  <si>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</si>
  <si>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</si>
  <si>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</si>
  <si>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</si>
  <si>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</si>
  <si>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サービスの質の確保</t>
  </si>
  <si>
    <t>従業者の質の確保に向けた体制に関する取り組み</t>
  </si>
  <si>
    <t>訪問体制</t>
  </si>
  <si>
    <t>安全・安心の確保</t>
  </si>
  <si>
    <t>関係機関・職種との連携</t>
  </si>
  <si>
    <t>訪問介護計画の策定に関する取り組み</t>
  </si>
  <si>
    <t>〒</t>
  </si>
  <si>
    <t>ホームページアドレス</t>
  </si>
  <si>
    <t>～</t>
  </si>
  <si>
    <t>Ⅰ</t>
  </si>
  <si>
    <t>Ⅰ－１：</t>
  </si>
  <si>
    <t>Ⅱ</t>
  </si>
  <si>
    <t>Ⅱ－１：</t>
  </si>
  <si>
    <t>利用者を尊重したサービスの提供に関する取り組み</t>
  </si>
  <si>
    <t>Ⅱ－２－①：</t>
  </si>
  <si>
    <t>サービス利用開始・終了時の対応</t>
  </si>
  <si>
    <t>Ⅱ－２－②：</t>
  </si>
  <si>
    <t>利用者及び家族とのコミュニケーション</t>
  </si>
  <si>
    <t>Ⅱ－２－③：</t>
  </si>
  <si>
    <t>認知症の利用者に対する配慮</t>
  </si>
  <si>
    <t>Ⅱ－２－④：</t>
  </si>
  <si>
    <t>個々のサービス</t>
  </si>
  <si>
    <t>Ⅱ－２－⑤：</t>
  </si>
  <si>
    <t>自立した生活への配慮</t>
  </si>
  <si>
    <t>Ⅱ－２－⑥：</t>
  </si>
  <si>
    <t>介護者への支援・配慮</t>
  </si>
  <si>
    <t>Ⅱ－４：</t>
  </si>
  <si>
    <t>利用者の満足の向上に関する取り組み</t>
  </si>
  <si>
    <t>Ⅲ</t>
  </si>
  <si>
    <t>Ⅲ－１：</t>
  </si>
  <si>
    <t>定期的なサービスの評価の実施に関する取り組み</t>
  </si>
  <si>
    <t>Ⅲ－５－①：</t>
  </si>
  <si>
    <t>Ⅲ－５－②：</t>
  </si>
  <si>
    <t>サービス提供責任者の役割及びチーム体制</t>
  </si>
  <si>
    <t>Ⅲ－５－③：</t>
  </si>
  <si>
    <t>必要な情報の収集</t>
  </si>
  <si>
    <t>Ⅳ</t>
  </si>
  <si>
    <t>Ⅳ－１：</t>
  </si>
  <si>
    <t>事故対策に関する取り組み</t>
  </si>
  <si>
    <t>衛生管理に関する取り組み</t>
  </si>
  <si>
    <t>Ⅴ</t>
  </si>
  <si>
    <t>Ⅴ－１：</t>
  </si>
  <si>
    <t>関係機関・職種との連携に関する取り組み</t>
  </si>
  <si>
    <t>ａ　毎年度の経営、運営方針等が記載されている事業計画又は年次計画がある。</t>
  </si>
  <si>
    <r>
      <t>（７）</t>
    </r>
    <r>
      <rPr>
        <sz val="11"/>
        <rFont val="ＭＳ Ｐ明朝"/>
        <family val="1"/>
      </rPr>
      <t>利用者宅を訪問し、利用者及びその家族の希望を聴取するとともに、利用者の心身の状況を把握している。</t>
    </r>
  </si>
  <si>
    <t>ａ　アセスメント（解決すべき課題の把握）のための文書に、利用者及びその家族から聴取した内容及び観察結果の記録がある。</t>
  </si>
  <si>
    <r>
      <t>（１１）</t>
    </r>
    <r>
      <rPr>
        <sz val="11"/>
        <rFont val="ＭＳ Ｐ明朝"/>
        <family val="1"/>
      </rPr>
      <t>利用申込者との契約にあたり適切な対応をしている。</t>
    </r>
  </si>
  <si>
    <t>ａ　サービスを選択するうえで必要な事項を説明するために、わかりやすい説明書やパンフレットを用意している。</t>
  </si>
  <si>
    <r>
      <t>（１３）</t>
    </r>
    <r>
      <rPr>
        <sz val="11"/>
        <rFont val="ＭＳ Ｐ明朝"/>
        <family val="1"/>
      </rPr>
      <t>家族との連携、コミュニケーションを確保するよう努めている。</t>
    </r>
  </si>
  <si>
    <t>ｂ　訪問介護計画に、排せつ介助の実施が位置付けられている利用者について、排せつ介助の実施記録がある。</t>
  </si>
  <si>
    <t>ｂ　調理に関して留意すべき事項がある利用者の状態に合わせた調理の実施について記載しているマニュアル等がある。</t>
  </si>
  <si>
    <r>
      <t>（１９）</t>
    </r>
    <r>
      <rPr>
        <sz val="11"/>
        <rFont val="ＭＳ Ｐ明朝"/>
        <family val="1"/>
      </rPr>
      <t>利用者の心身の状態に配慮した適切な内容の食事が提供されている。</t>
    </r>
  </si>
  <si>
    <r>
      <t>（２４）</t>
    </r>
    <r>
      <rPr>
        <sz val="11"/>
        <rFont val="ＭＳ Ｐ明朝"/>
        <family val="1"/>
      </rPr>
      <t>常に清潔な肌着や衣類を身に付け、身体の清潔を保てるよう、洗濯や衣類等の管理を行っている。</t>
    </r>
  </si>
  <si>
    <t>ａ　訪問時間・天候・身体状況等を配慮して、洗いから干すまでの手順と状況を考えている。</t>
  </si>
  <si>
    <r>
      <t>（２５）</t>
    </r>
    <r>
      <rPr>
        <sz val="11"/>
        <rFont val="ＭＳ Ｐ明朝"/>
        <family val="1"/>
      </rPr>
      <t>利用者の金銭の取り扱いを適正に行っている。</t>
    </r>
  </si>
  <si>
    <r>
      <t>（２７）</t>
    </r>
    <r>
      <rPr>
        <sz val="11"/>
        <rFont val="ＭＳ Ｐ明朝"/>
        <family val="1"/>
      </rPr>
      <t>利用者が自立して生き生きとした生活が送れるような配慮している。</t>
    </r>
  </si>
  <si>
    <t>a 現在の能力及び将来の変化を予測し、できる部分は見守る、或いは協力していくための設備改善をはじめ、家族や地域環境の条件整備を行っている。</t>
  </si>
  <si>
    <t>ｂ　利用者のプライバシーの保護の取組みに関する研修の実施記録がある。</t>
  </si>
  <si>
    <r>
      <t>（３２）</t>
    </r>
    <r>
      <rPr>
        <sz val="11"/>
        <rFont val="ＭＳ Ｐ明朝"/>
        <family val="1"/>
      </rPr>
      <t>利用者の意向、意向調査結果、満足度調査結果等を、経営改善プロセスに反映する仕組みがある。</t>
    </r>
  </si>
  <si>
    <t>ａ　経営改善のための会議において、利用者の意向、満足度等について検討された記録がある。</t>
  </si>
  <si>
    <r>
      <t>（３３）</t>
    </r>
    <r>
      <rPr>
        <sz val="11"/>
        <rFont val="ＭＳ Ｐ明朝"/>
        <family val="1"/>
      </rPr>
      <t>従業者の接遇の質を確保するための仕組みがある。</t>
    </r>
  </si>
  <si>
    <t xml:space="preserve">ａ　外部の学会、研究会等への参加を促進している。                                                  　  </t>
  </si>
  <si>
    <r>
      <t>（３６）</t>
    </r>
    <r>
      <rPr>
        <sz val="11"/>
        <rFont val="ＭＳ Ｐ明朝"/>
        <family val="1"/>
      </rPr>
      <t>自ら提供する訪問介護の質について、定期的に自己評価を行っている。</t>
    </r>
  </si>
  <si>
    <t>ａ　自ら提供する訪問介護の質についての自己評価の実施記録がある。</t>
  </si>
  <si>
    <t>ｂ　評価することを目的にした評価作業ではなく、一定期間ごとに評価作業を繰り返し、確実に業務改善に結びつけている。</t>
  </si>
  <si>
    <r>
      <t>（４０）</t>
    </r>
    <r>
      <rPr>
        <sz val="11"/>
        <rFont val="ＭＳ Ｐ明朝"/>
        <family val="1"/>
      </rPr>
      <t>利用者に関する情報を、適切に記録している。</t>
    </r>
  </si>
  <si>
    <t>a 利用者へのサービス提供を行う際に、効率的な記録用紙を事業者独自で作成している。</t>
  </si>
  <si>
    <r>
      <t>（４１）</t>
    </r>
    <r>
      <rPr>
        <sz val="11"/>
        <rFont val="ＭＳ Ｐ明朝"/>
        <family val="1"/>
      </rPr>
      <t>利用者の記録の保管方法を定めて、それを基に適切に記録を保管している。</t>
    </r>
  </si>
  <si>
    <r>
      <t>（４２）</t>
    </r>
    <r>
      <rPr>
        <sz val="11"/>
        <rFont val="ＭＳ Ｐ明朝"/>
        <family val="1"/>
      </rPr>
      <t>サービス提供前に、必要な準備・確認を行っている。</t>
    </r>
  </si>
  <si>
    <t>a 定例のミーティングを行い、連絡事項の確認を行っている。</t>
  </si>
  <si>
    <r>
      <t>（４３）</t>
    </r>
    <r>
      <rPr>
        <sz val="11"/>
        <rFont val="ＭＳ Ｐ明朝"/>
        <family val="1"/>
      </rPr>
      <t>サービス提供が円滑に引き継がれるとともに、関係者と情報が共有されるように、報告・事後処理を行っている。</t>
    </r>
  </si>
  <si>
    <t>a サービス提供後に、利用者及びサービス内容についての報告と検討を行っている。</t>
  </si>
  <si>
    <t>a 訪問世帯の所在地、訪問時間の組み合わせ、調整を常に図っている｡</t>
  </si>
  <si>
    <r>
      <t>（４６）</t>
    </r>
    <r>
      <rPr>
        <sz val="11"/>
        <rFont val="ＭＳ Ｐ明朝"/>
        <family val="1"/>
      </rPr>
      <t>管理者や従業者が各種会議や委員会に参加し、事業運営に対して積極的に関わっている。</t>
    </r>
  </si>
  <si>
    <t>ａ　事業所全体のサービス内容を検討する会議の設置規程等又は会議録がある。</t>
  </si>
  <si>
    <t>ｂ　新任の従業者の教育計画、育成記録等に、実地指導の実施記録がある。</t>
  </si>
  <si>
    <r>
      <t>（５１）</t>
    </r>
    <r>
      <rPr>
        <sz val="11"/>
        <rFont val="ＭＳ Ｐ明朝"/>
        <family val="1"/>
      </rPr>
      <t>保健・医療・福祉サービスに関する情報を収集し、事業運営やサービス提供に役立てている。</t>
    </r>
  </si>
  <si>
    <t xml:space="preserve">a 行政の施策動向の情報                 </t>
  </si>
  <si>
    <r>
      <t>（５２）</t>
    </r>
    <r>
      <rPr>
        <sz val="11"/>
        <rFont val="ＭＳ Ｐ明朝"/>
        <family val="1"/>
      </rPr>
      <t>事故の発生又はその再発を防止するための仕組みがある。</t>
    </r>
  </si>
  <si>
    <t>ａ　事故の発生又はその再発の防止に関するマニュアル等がある。</t>
  </si>
  <si>
    <t>ｂ　事故の発生等緊急時の対応に関する研修の実施記録がある。</t>
  </si>
  <si>
    <r>
      <t>（５４）</t>
    </r>
    <r>
      <rPr>
        <sz val="11"/>
        <rFont val="ＭＳ Ｐ明朝"/>
        <family val="1"/>
      </rPr>
      <t>清潔で住みやすい生活環境と安全を心がけている。</t>
    </r>
  </si>
  <si>
    <t>a 床面、通路、階段等の整理に心がけ、安全で自由に移動できる空間を確保し、不慮の事故を防いでいる。</t>
  </si>
  <si>
    <r>
      <t>（５５）</t>
    </r>
    <r>
      <rPr>
        <sz val="11"/>
        <rFont val="ＭＳ Ｐ明朝"/>
        <family val="1"/>
      </rPr>
      <t>感染症及び食中毒の発生の予防及びまん延を防止するための仕組みがある。</t>
    </r>
  </si>
  <si>
    <t xml:space="preserve">ｈ　感染者に対する適切な対応法を助言している。                                             </t>
  </si>
  <si>
    <r>
      <t>（５６）</t>
    </r>
    <r>
      <rPr>
        <sz val="11"/>
        <rFont val="ＭＳ Ｐ明朝"/>
        <family val="1"/>
      </rPr>
      <t>関連する専門諸機関及び職種等との連携、調整を図っている。</t>
    </r>
  </si>
  <si>
    <t>ｆ　介護支援専門員、関係機関等と事前に対応方法について確認している。</t>
  </si>
  <si>
    <r>
      <t>（５７）</t>
    </r>
    <r>
      <rPr>
        <sz val="11"/>
        <rFont val="ＭＳ Ｐ明朝"/>
        <family val="1"/>
      </rPr>
      <t>利用者の主治医等との連携を図っている。</t>
    </r>
  </si>
  <si>
    <t>ａ　利用者ごとの記録に、主治医又はかかりつけ医の氏名等が記載されている。</t>
  </si>
  <si>
    <r>
      <t>（５８）</t>
    </r>
    <r>
      <rPr>
        <sz val="11"/>
        <rFont val="ＭＳ Ｐ明朝"/>
        <family val="1"/>
      </rPr>
      <t>サービス内容や介護報酬などの介護保険制度の基本的部分について保険者等に意見や意向を伝えている。</t>
    </r>
  </si>
  <si>
    <t xml:space="preserve">ａ　地域ケア会議や事業者連絡会議等の場を通して、訪問介護のサービス内容や介護報酬等に関する意見や意向をまとめ、保険者や県に伝えている。  </t>
  </si>
  <si>
    <t>このボタンをクリックすると、このシートの
先頭ページへ移動します。</t>
  </si>
  <si>
    <t>№</t>
  </si>
  <si>
    <t>１－①</t>
  </si>
  <si>
    <t>１－②</t>
  </si>
  <si>
    <t>１－③</t>
  </si>
  <si>
    <t>２－①</t>
  </si>
  <si>
    <t>２－②</t>
  </si>
  <si>
    <t>２－③</t>
  </si>
  <si>
    <t>２－④</t>
  </si>
  <si>
    <t>２－⑤</t>
  </si>
  <si>
    <t>従業者の接遇の質を確保するための仕組みがある。</t>
  </si>
  <si>
    <t>予定していた従業者が訪問できなくなった場合の交代基準・対応手順を定めている。</t>
  </si>
  <si>
    <t>管理者や従業者が各種会議や委員会に参加し、事業運営に対して積極的に関わっている。</t>
  </si>
  <si>
    <t>管理者、サービス提供責任者及び従業者について、役割及び権限を明確にしている。</t>
  </si>
  <si>
    <t>サービス提供責任者及び担当従業者は、サービス提供の記録について確認している。</t>
  </si>
  <si>
    <t>従業者が効率的に訪問できるように努めている。</t>
  </si>
  <si>
    <t>　Ⅲ－１：従業者の質の確保に向けた体制に関する取り組み</t>
  </si>
  <si>
    <t>Ⅴ－１：関係機関・職種との連携に関する取り組み</t>
  </si>
  <si>
    <t>Ⅰ－２：</t>
  </si>
  <si>
    <t>Ⅰ－３：</t>
  </si>
  <si>
    <t>Ⅱ－２：</t>
  </si>
  <si>
    <t>Ⅱ－３：</t>
  </si>
  <si>
    <t>Ⅲ－２：</t>
  </si>
  <si>
    <t>Ⅲ－３：</t>
  </si>
  <si>
    <t>サービス標準化に関する取り組み</t>
  </si>
  <si>
    <t>Ⅲ－４：</t>
  </si>
  <si>
    <t>利用者の情報の適切な記録に関する取り組み</t>
  </si>
  <si>
    <t>Ⅲ－５：</t>
  </si>
  <si>
    <t>効率的なサービスの提供体制に関する取り組み</t>
  </si>
  <si>
    <t>Ⅳ－２：</t>
  </si>
  <si>
    <t>　　目　次</t>
  </si>
  <si>
    <t>事業所の運営と基本方針</t>
  </si>
  <si>
    <t>理念と職業倫理に関する取り組み</t>
  </si>
  <si>
    <t>利用者本位のサービスの提供</t>
  </si>
  <si>
    <t>ｂ　利用者の状況について、家族に対して個別に、定期的に報告し、情報を共有している。</t>
  </si>
  <si>
    <t>ｂ　従業者に対する認知症及び認知症ケアに関する研修の実施記録がある。</t>
  </si>
  <si>
    <t>ｃ　健康チェックを行い、心身の状態上、入浴が不可である場合は清拭を行っている。</t>
  </si>
  <si>
    <t xml:space="preserve">ｄ　利用者が入浴・保清することを十分納得したうえで行っている。          </t>
  </si>
  <si>
    <t xml:space="preserve">ｅ　気兼ねしないよう手際よく、必要に応じて励ましの言葉かけをしている。             </t>
  </si>
  <si>
    <t>ｂ　汚れた衣類を洗濯するだけでなく、洗濯物の量や状態から利用者の健康状態や生活全体を推量する視点を持っている。</t>
  </si>
  <si>
    <t>ｂ　個人情報の保護に関する規程について、ホームページ、パンフレット等への掲載がある。</t>
  </si>
  <si>
    <t>Ⅰ－１：２項目</t>
  </si>
  <si>
    <t>Ⅰ－２：１項目</t>
  </si>
  <si>
    <t>Ⅰ－３：３項目</t>
  </si>
  <si>
    <t>Ⅱ－１：４項目</t>
  </si>
  <si>
    <t>Ⅱ－２：１８項目</t>
  </si>
  <si>
    <t>Ⅱ－３：２項目</t>
  </si>
  <si>
    <t>Ⅱ－４：２項目</t>
  </si>
  <si>
    <t>Ⅲ－１：３項目</t>
  </si>
  <si>
    <t>Ⅲ－２：３項目</t>
  </si>
  <si>
    <t>Ⅲ－３：１項目</t>
  </si>
  <si>
    <t>Ⅲ－４：２項目</t>
  </si>
  <si>
    <t>Ⅲ－５：１０項目</t>
  </si>
  <si>
    <t>Ⅳ－１：２項目</t>
  </si>
  <si>
    <t>Ⅳ－２：２項目</t>
  </si>
  <si>
    <t>Ⅴ－１：３項目</t>
  </si>
  <si>
    <t>分野・領域</t>
  </si>
  <si>
    <t>ｃ　利用者及びその家族の個人情報の利用目的の変更時には、利用者に対する通知又は公表を行い、変更通知（写）がある。</t>
  </si>
  <si>
    <t>ｂ　重要事項を記した文書等利用者に交付する文書に、相談、苦情等対応窓口及び責任者が明記されている。</t>
  </si>
  <si>
    <t>担当者　職氏名</t>
  </si>
  <si>
    <t>ｃ　相談、苦情等対応に関する記録がある。</t>
  </si>
  <si>
    <t xml:space="preserve">ｅ　トラブル等があった場合、担当者、サービス提供責任者ができるだけ早く話を聞くと共に、不満・訴えのある人と個別に話を聞く機会をもつ。       </t>
  </si>
  <si>
    <t xml:space="preserve">ｆ　第三者委員を積極的に受け入れる。     </t>
  </si>
  <si>
    <t>ｂ　マニュアル（チェックリスト）を作成するだけでなく、それをもとに定期的に点検を行っている。</t>
  </si>
  <si>
    <t>ｃ　事故事例、ヒヤリ・ハット事例等事故防止につながる事例の検討記録がある。</t>
  </si>
  <si>
    <t>ｄ　事故の発生又はその再発の防止に関する研修の実施記録がある。</t>
  </si>
  <si>
    <t>ｂ　必要なもの、不必要なものを分類し、収納又は廃棄している。</t>
  </si>
  <si>
    <t>ｃ　利用者の生活空間はそれぞれの生活習慣に合わせてある点を配慮し、掃除・整理整頓する際には、必ず利用者の同意を得ている。</t>
  </si>
  <si>
    <t>ｄ　台所、食堂なども常に清潔に心がけ、衛生面に配慮している。</t>
  </si>
  <si>
    <t xml:space="preserve">ｅ　換気を十分に行っている。 </t>
  </si>
  <si>
    <t>ｆ　利用者の状況にあった寝具を選び、清潔な状態を保つよう手入れをしている。</t>
  </si>
  <si>
    <t>自己評価結果集計表</t>
  </si>
  <si>
    <t>ｃ　利用者ごとの主治医及び家族その他の緊急連絡先の一覧表がある。</t>
  </si>
  <si>
    <t>ｃ　訪問介護計画に、食事介助の実施が位置付けられている利用者について、食事介助の実施記録がある。</t>
  </si>
  <si>
    <t xml:space="preserve">d 介護保険制度にとどまらず、その他の公的・民間の社会資源に関する情報  </t>
  </si>
  <si>
    <t>事業の透明性の確保に関する取り組み</t>
  </si>
  <si>
    <t>訪問介護計画の策定に関する取り組み</t>
  </si>
  <si>
    <t>利用者を尊重したサービスの提供に関する取り組み</t>
  </si>
  <si>
    <t>最大値</t>
  </si>
  <si>
    <t>最小値</t>
  </si>
  <si>
    <t>利用者の満足の向上に関する取り組み</t>
  </si>
  <si>
    <t>Ⅰ　事業所の運営と基本方針</t>
  </si>
  <si>
    <t>事業所の特色・ＰＲ</t>
  </si>
  <si>
    <t>z　上記にチェックできる項目が全くない。</t>
  </si>
  <si>
    <t>ｂ　訪問介護計画に、移乗・移動介助又は通院・外出介助の実施が位置付けられている利用者について、実施記録がある。</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</si>
  <si>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</si>
  <si>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</si>
  <si>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</si>
  <si>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</si>
  <si>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</si>
  <si>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</si>
  <si>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</si>
  <si>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</si>
  <si>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Ⅱ　利用者本位のサービス提供</t>
  </si>
  <si>
    <t>ａ　サービスの質の向上のため、一層の効果が得られるよう自己評価だけでなく、第三者評価機関による客観的な評価を受けている。</t>
  </si>
  <si>
    <t>ａ　公表の対象である場合は、１年に１回、基本・調査情報を報告し、調査情報については事実確認調査を受け、その結果を含めた介護サービス情報を公開している。</t>
  </si>
  <si>
    <t>（訪問介護）</t>
  </si>
  <si>
    <t>ａ　サービスに関するマニュアルを整備し、従業者が自由に閲覧できる場所に設置してある。</t>
  </si>
  <si>
    <t>ｂ　マニュアル等の内容には、個々のサービスの留意点や具体的手順、その他重要事項を盛り込んでいる。</t>
  </si>
  <si>
    <t>ａ　利用者に対して、サービス提供内容、費用の額その他の必要と認められる事項を記載した請求明細書（サービス提供証明書）を交付している。</t>
  </si>
  <si>
    <t>ｄ　訪問介護計画の見直しの結果、居宅サービス計画の変更が必要と判断した場合、介護支援専門員に提案した記録がある。</t>
  </si>
  <si>
    <t>Ⅳ　安全・安心の確保</t>
  </si>
  <si>
    <t>Ⅲ－５：効率的なサービスの提供体制に関する取り組み</t>
  </si>
  <si>
    <t>計</t>
  </si>
  <si>
    <t>定期的なサービス評価の実施に関する取り組み</t>
  </si>
  <si>
    <t>サービスの標準化に関する取り組み</t>
  </si>
  <si>
    <t>利用者の情報の適切な記録に関する取り組み</t>
  </si>
  <si>
    <t>効率的なサービスの提供体制に関する取り組み</t>
  </si>
  <si>
    <t>事故対策に関する取り組み</t>
  </si>
  <si>
    <t>衛生管理に関する取り組み</t>
  </si>
  <si>
    <t>関係機関・職種との連携に関する取り組み</t>
  </si>
  <si>
    <t>合　　計</t>
  </si>
  <si>
    <t>ａ　従業者が守るべき倫理を明文化し、周知している。</t>
  </si>
  <si>
    <t>ｇ　福祉サービス利用援助事業の社協専門員、任意後見人や法定後見人などと連携を図り、判断能力の低下した方への効率的な支援を進めている。</t>
  </si>
  <si>
    <t>ｂ　マニュアル、運営規程等に、主治医等に連絡する場合の基準等を記載している。</t>
  </si>
  <si>
    <t>Ⅱ：利用者本位のサービスの提供</t>
  </si>
  <si>
    <t>Ⅲ：サービスの質の確保</t>
  </si>
  <si>
    <t>Ⅲ　サービスの質の確保</t>
  </si>
  <si>
    <t>項目数</t>
  </si>
  <si>
    <t>「実施できている」項目数</t>
  </si>
  <si>
    <t>理念と職業倫理に関する取り組み</t>
  </si>
  <si>
    <t>事業計画の策定に関する取り組み</t>
  </si>
  <si>
    <t>ｇ　利用者・家族に対して感染予防及び感染の対応に関する啓発普及を行っている。</t>
  </si>
  <si>
    <t>ｃ　体調や健康状態に変化がある時は、かかりつけ医・かかりつけ歯科医等からの指示を仰ぎ、必要な支援等を行っている。</t>
  </si>
  <si>
    <t>ａ　利用者及びその家族の個人情報の利用目的を明記した文書について、事業所内に掲示するとともに、利用者又はその家族に対して配布するための文書がある。</t>
  </si>
  <si>
    <t>ｂ　利用者の家族に対して個別相談・援助として介護技術指導を行っている。</t>
  </si>
  <si>
    <t>Ⅰ－１：理念と職業倫理に関する取り組み</t>
  </si>
  <si>
    <t>ａ　利用者・家族の求めに応じて、サービス提供記録を開示することを明記した文書がある。</t>
  </si>
  <si>
    <t xml:space="preserve">ｂ　利用者・家族から利用者・家族の基本情報に関する台帳、訪問介護計画の作成に関する記録、ケアカンファレンスの議事録、サービス提供に関する記録等の閲覧・複写について請求があった場合、直ちに関係の情報を開示して対応している。    </t>
  </si>
  <si>
    <t>ｃ　開示された情報が事実ではなく誤りがあり、訂正を求められた時、事実関係を確認のうえ、直ちにその関係情報を訂正している。</t>
  </si>
  <si>
    <t xml:space="preserve">ｃ　ブラッシングやうがい等日常の口腔ケアについて、必要に応じて利用者・家族に助言している。       </t>
  </si>
  <si>
    <t>ｃ　金銭管理の記録の同意を得るための文書の同意欄に、利用者又はその家族の署名若しくは記名捺印がある。</t>
  </si>
  <si>
    <t>ｄ　家族の悩み事や相談を受けとめるよう努めている。</t>
  </si>
  <si>
    <t>Ⅰ：事業所の運営と基本方針</t>
  </si>
  <si>
    <t>Ⅱ－２：利用者を尊重したサービスの提供に関する取り組み</t>
  </si>
  <si>
    <t>ｂ　現場の従業者と幹部従業者が参加する業務改善会議等の記録がある。</t>
  </si>
  <si>
    <t xml:space="preserve">ｃ　職員会議を定例化している。  </t>
  </si>
  <si>
    <t xml:space="preserve">ｅ　セクション別会議を全体会議と連動させている。          </t>
  </si>
  <si>
    <t>ｃ</t>
  </si>
  <si>
    <t>ｚ</t>
  </si>
  <si>
    <t>ｄ</t>
  </si>
  <si>
    <t>Ａ＝判断基準実施%</t>
  </si>
  <si>
    <t>Ｂ＝実施できている判断基準数</t>
  </si>
  <si>
    <t>Ｃ＝ｚのチェックの有無</t>
  </si>
  <si>
    <t>②判断基準
(確認のための材料）</t>
  </si>
  <si>
    <t>（Ａ＝Ｂ／判断基準数）</t>
  </si>
  <si>
    <t>Ｂ＝ＣＯＵＮＴＩＦ（判断基準の範囲,ＴＲＵＥ）</t>
  </si>
  <si>
    <t>％</t>
  </si>
  <si>
    <t>%</t>
  </si>
  <si>
    <t>ａ</t>
  </si>
  <si>
    <t>ｂ</t>
  </si>
  <si>
    <t>ｂ</t>
  </si>
  <si>
    <t>z</t>
  </si>
  <si>
    <t>ｚ</t>
  </si>
  <si>
    <t>ｄ</t>
  </si>
  <si>
    <t>ｅ</t>
  </si>
  <si>
    <t>ｆ</t>
  </si>
  <si>
    <t>ｇ</t>
  </si>
  <si>
    <t>ｈ</t>
  </si>
  <si>
    <t>%</t>
  </si>
  <si>
    <t>ａ</t>
  </si>
  <si>
    <t>ｂ</t>
  </si>
  <si>
    <t>ｚ</t>
  </si>
  <si>
    <t>%</t>
  </si>
  <si>
    <t>ｚ</t>
  </si>
  <si>
    <t>%</t>
  </si>
  <si>
    <t>b</t>
  </si>
  <si>
    <t>ｃ</t>
  </si>
  <si>
    <t>ｄ</t>
  </si>
  <si>
    <t>ｅ</t>
  </si>
  <si>
    <t>ｆ</t>
  </si>
  <si>
    <t>ｇ</t>
  </si>
  <si>
    <t>ｈ</t>
  </si>
  <si>
    <t>ｉ</t>
  </si>
  <si>
    <t>%</t>
  </si>
  <si>
    <t>ｊ</t>
  </si>
  <si>
    <t>%</t>
  </si>
  <si>
    <t>ａ</t>
  </si>
  <si>
    <t>ｂ</t>
  </si>
  <si>
    <t>ｃ</t>
  </si>
  <si>
    <t>ｄ</t>
  </si>
  <si>
    <t>ｅ</t>
  </si>
  <si>
    <t>ｚ</t>
  </si>
  <si>
    <t>ｚ</t>
  </si>
  <si>
    <t>ｆ</t>
  </si>
  <si>
    <t>ｇ</t>
  </si>
  <si>
    <t>%</t>
  </si>
  <si>
    <t>ａ</t>
  </si>
  <si>
    <t>ｂ</t>
  </si>
  <si>
    <t>ｚ</t>
  </si>
  <si>
    <t>%</t>
  </si>
  <si>
    <t>ａ</t>
  </si>
  <si>
    <t>ｂ</t>
  </si>
  <si>
    <t>ｃ</t>
  </si>
  <si>
    <t>ｄ</t>
  </si>
  <si>
    <t>ｅ</t>
  </si>
  <si>
    <t>ｆ</t>
  </si>
  <si>
    <t>ｇ</t>
  </si>
  <si>
    <t>ｚ</t>
  </si>
  <si>
    <t>%</t>
  </si>
  <si>
    <t>ａ</t>
  </si>
  <si>
    <t>ｂ</t>
  </si>
  <si>
    <t>ｚ</t>
  </si>
  <si>
    <t>ｃ</t>
  </si>
  <si>
    <t>ｄ</t>
  </si>
  <si>
    <t>ｅ</t>
  </si>
  <si>
    <t>ｆ</t>
  </si>
  <si>
    <t>ｇ</t>
  </si>
  <si>
    <t>－</t>
  </si>
  <si>
    <t>－</t>
  </si>
  <si>
    <t>ｈ</t>
  </si>
  <si>
    <t>ｉ</t>
  </si>
  <si>
    <t>ｊ</t>
  </si>
  <si>
    <t>ｅ　利用者の習慣や好みをよく聞いて、相談しながら個別にあった支援を行っている。</t>
  </si>
  <si>
    <t>ｆ　周囲の押しつけにならないよう配慮した身だしなみや整容を行っている。</t>
  </si>
  <si>
    <t>ｇ　必要があれば、市町村の訪問理美容サービスや外出支援サービス等を紹介している。</t>
  </si>
  <si>
    <t>ｄ</t>
  </si>
  <si>
    <t xml:space="preserve">オプションボタン＝ＩＦ（ＡＮＤ（Ｃ＝１,Ａ＝０）,"３",ＩＦ（Ａ＝０%,"０",ＩＦ（Ａ＝１００%,"１",ＩＦ（Ａ＞４９%,"２",ＩＦ（Ａ＜５０%,"３"）））））
</t>
  </si>
  <si>
    <t>ａ　事業の理念や方針を明文化し、適切な運営を図っている。</t>
  </si>
  <si>
    <t>ｂ　事業理念や方針を従業者や利用者・家族の目につく場所に掲示する等、周知徹底するよう努めている。</t>
  </si>
  <si>
    <t>分</t>
  </si>
  <si>
    <t>ａ　必要な情報（利用者の身体面・心理面の状態、生活上の留意点、介護の方法・留意点、再利用に関する情報）の提供やアドバイスを利用者・家族にわかりやすく行っている。</t>
  </si>
  <si>
    <t>ａ　排せつ介助についての記載があるマニュアル等があり、実務に活用している。</t>
  </si>
  <si>
    <t>ａ　食事介助についての記載があるマニュアル等があり、実務に活用している。</t>
  </si>
  <si>
    <t>ａ　口腔ケアについての記載があるマニュアル等があり、実務に活用している。</t>
  </si>
  <si>
    <t>ａ　移乗・移動介助及び通院・外出介助についての記載があるマニュアル等があり、実務に活用している。</t>
  </si>
  <si>
    <t>ａ　生活援助についての記載があるマニュアル等があり、実務に活用している。</t>
  </si>
  <si>
    <t>ａ　利用者の金銭管理についての記載があるマニュアル等があり、実務に活用している。</t>
  </si>
  <si>
    <t>ａ　利用者の鍵の管理についての記載があるマニュアル等があり、実務に活用している。</t>
  </si>
  <si>
    <t>ｃ　地域で実施されている健康教室や食事会等に参加するよう働きかけている。</t>
  </si>
  <si>
    <t>ａ　利用者のプライバシーの保護の取組みに関するマニュアル等があり、実務に活用している。</t>
  </si>
  <si>
    <t xml:space="preserve">ｄ　適切な構成員のもとに各種会議や委員会を設置し、随時民主的な活動を行っている。   </t>
  </si>
  <si>
    <t>ｇ　利用者がいつでも契約の解除ができることを説明し、また、利用者又は事業者から直ちに契約を解除することができる事由を定めている。</t>
  </si>
  <si>
    <t>ｈ　必要があれば、緊急にサービスを提供するため、指定居宅介護支援事業者と連携し、特例居宅サービス費等が利用できる。</t>
  </si>
  <si>
    <t>Ⅱ－２－②：２項目</t>
  </si>
  <si>
    <t>Ⅱ－２－③：１項目</t>
  </si>
  <si>
    <t>Ⅱ－２－④：１１項目</t>
  </si>
  <si>
    <t>Ⅱ－２－⑤：１項目</t>
  </si>
  <si>
    <t>Ⅱ－２－⑥：１項目</t>
  </si>
  <si>
    <t>Ⅲ－５－①：４項目</t>
  </si>
  <si>
    <t>Ⅲ－５－②：５項目</t>
  </si>
  <si>
    <t>Ⅲ－５－③：必要な情報の収集</t>
  </si>
  <si>
    <t>Ⅲ－５－③：１項目</t>
  </si>
  <si>
    <t>ｃ　利用申込者の判断能力が不十分な場合における家族、成年後見人等との契約書又は第三者である立会人を求めた契約書がある。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</si>
  <si>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</si>
  <si>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</si>
  <si>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ａ　事業計画、財務内容等を閲覧に供することを明記した文書等がある。</t>
  </si>
  <si>
    <r>
      <t>（１）</t>
    </r>
    <r>
      <rPr>
        <sz val="11"/>
        <rFont val="ＭＳ Ｐ明朝"/>
        <family val="1"/>
      </rPr>
      <t>事業の理念等を明確に示している。</t>
    </r>
  </si>
  <si>
    <r>
      <t>（２）</t>
    </r>
    <r>
      <rPr>
        <sz val="11"/>
        <rFont val="ＭＳ Ｐ明朝"/>
        <family val="1"/>
      </rPr>
      <t>従業者が守るべき倫理・法令を周知している。</t>
    </r>
    <r>
      <rPr>
        <strike/>
        <sz val="11"/>
        <rFont val="ＭＳ Ｐ明朝"/>
        <family val="1"/>
      </rPr>
      <t xml:space="preserve">
</t>
    </r>
  </si>
  <si>
    <t>ｂ　従業者を対象とした、倫理及び法令遵守に関する研修の実施記録がある。</t>
  </si>
  <si>
    <t>自己評価結果グラフ</t>
  </si>
  <si>
    <r>
      <t>（３）</t>
    </r>
    <r>
      <rPr>
        <sz val="11"/>
        <rFont val="ＭＳ Ｐ明朝"/>
        <family val="1"/>
      </rPr>
      <t>事業の計画、達成目標を定めている。</t>
    </r>
    <r>
      <rPr>
        <strike/>
        <sz val="11"/>
        <rFont val="ＭＳ Ｐ明朝"/>
        <family val="1"/>
      </rPr>
      <t xml:space="preserve">
</t>
    </r>
  </si>
  <si>
    <r>
      <t>（４）</t>
    </r>
    <r>
      <rPr>
        <sz val="11"/>
        <rFont val="ＭＳ Ｐ明朝"/>
        <family val="1"/>
      </rPr>
      <t>利用者・家族の求めに応じて、サービス提供記録を開示している。</t>
    </r>
  </si>
  <si>
    <r>
      <t>（５）</t>
    </r>
    <r>
      <rPr>
        <sz val="11"/>
        <rFont val="ＭＳ Ｐ明朝"/>
        <family val="1"/>
      </rPr>
      <t>利用者に対して、利用明細を交付している。</t>
    </r>
  </si>
  <si>
    <r>
      <t>（６）</t>
    </r>
    <r>
      <rPr>
        <sz val="11"/>
        <rFont val="ＭＳ Ｐ明朝"/>
        <family val="1"/>
      </rPr>
      <t>地域住民・利用者に対して、事業所情報を公開している。</t>
    </r>
  </si>
  <si>
    <r>
      <t>（８）</t>
    </r>
    <r>
      <rPr>
        <sz val="11"/>
        <rFont val="ＭＳ Ｐ明朝"/>
        <family val="1"/>
      </rPr>
      <t>訪問介護計画策定にあたって、利用者や家族の意向を踏まえ十分な説明の上、同意を得たうえで交付している。</t>
    </r>
  </si>
  <si>
    <r>
      <t>（９）</t>
    </r>
    <r>
      <rPr>
        <sz val="11"/>
        <rFont val="ＭＳ Ｐ明朝"/>
        <family val="1"/>
      </rPr>
      <t>訪問介護計画を策定する際に、必要に応じ各種専門職の意見を取り入れ、目標を設定している。</t>
    </r>
  </si>
  <si>
    <t>ａ　訪問介護計画に、訪問介護の目標の記載がある。</t>
  </si>
  <si>
    <r>
      <t>（１０）</t>
    </r>
    <r>
      <rPr>
        <sz val="11"/>
        <rFont val="ＭＳ Ｐ明朝"/>
        <family val="1"/>
      </rPr>
      <t>定期的に訪問介護計画を評価し、必要に応じ見直しを行っている。</t>
    </r>
  </si>
  <si>
    <t>ａ　訪問介護計画の評価を記入している記録がある。</t>
  </si>
  <si>
    <t>ｂ　必要時、本人変化時等又は定期（３か月に１回以上が望ましい）の訪問介護計画の見直しを議題とする会議の記録がある。</t>
  </si>
  <si>
    <t>※記録の保管方法については、 次の点を定めている。</t>
  </si>
  <si>
    <t>※次に例示される情報を収集し、共有を図っている。</t>
  </si>
  <si>
    <t>Ⅱ－２ー⑤：自立した生活への配慮</t>
  </si>
  <si>
    <t>Ⅱ－２－⑥：介護者への支援・配慮</t>
  </si>
  <si>
    <t>Ⅳ：安全・安心の確保</t>
  </si>
  <si>
    <t>Ⅳ－１：事故対策に関する取り組み</t>
  </si>
  <si>
    <t>Ⅳ－２：衛生管理に関する取り組み</t>
  </si>
  <si>
    <t xml:space="preserve">ｃ　サービス提供者側の一方的な計画見直しでなく、ニーズの再評価や利用者・家族の満足度の確認を行って、訪問介護計画を見直している｡       </t>
  </si>
  <si>
    <r>
      <t>（１１）</t>
    </r>
    <r>
      <rPr>
        <sz val="11"/>
        <rFont val="ＭＳ Ｐ明朝"/>
        <family val="1"/>
      </rPr>
      <t>利用申込者との契約にあたり適切な対応をしている。</t>
    </r>
  </si>
  <si>
    <r>
      <t>（１２）</t>
    </r>
    <r>
      <rPr>
        <sz val="11"/>
        <rFont val="ＭＳ Ｐ明朝"/>
        <family val="1"/>
      </rPr>
      <t>利用終了に際して、適切な対応をしている。</t>
    </r>
  </si>
  <si>
    <r>
      <t>ａ　家族とのコミュニケーションを確保するための連絡網を整備している。</t>
    </r>
    <r>
      <rPr>
        <strike/>
        <sz val="11"/>
        <rFont val="ＭＳ Ｐ明朝"/>
        <family val="1"/>
      </rPr>
      <t xml:space="preserve"> </t>
    </r>
  </si>
  <si>
    <r>
      <t>（１４）</t>
    </r>
    <r>
      <rPr>
        <sz val="11"/>
        <rFont val="ＭＳ Ｐ明朝"/>
        <family val="1"/>
      </rPr>
      <t>利用者の心理面に配慮し、コミュニケーションをとるよう努めている。</t>
    </r>
  </si>
  <si>
    <r>
      <t>（１５）</t>
    </r>
    <r>
      <rPr>
        <sz val="11"/>
        <rFont val="ＭＳ Ｐ明朝"/>
        <family val="1"/>
      </rPr>
      <t>認知症ケアの質を確保するための仕組みがあり、認知症の利用者の状態に配慮したケアに努めている。</t>
    </r>
  </si>
  <si>
    <t>ａ　認知症の利用者への対応及び認知症ケアに関するマニュアル等があり、実務に活用している。</t>
  </si>
  <si>
    <t>ｃ　医師、歯科医師、看護職、介護職、介護支援専門員等の各専門職種と緊密に連携をとり、適切な対応を心がけている。</t>
  </si>
  <si>
    <t>ｆ　なじみの人間関係（仲間）をつくれるよう働きかけている。</t>
  </si>
  <si>
    <r>
      <t>（１５）</t>
    </r>
    <r>
      <rPr>
        <sz val="11"/>
        <rFont val="ＭＳ Ｐ明朝"/>
        <family val="1"/>
      </rPr>
      <t>認知症ケアの質を確保するための仕組みがあり、認知症の利用者の状態に配慮したケアに努めている。</t>
    </r>
  </si>
  <si>
    <t>ｇ　ある程度反復性を持たせたり、軽度の人にはあまり単純な内容にしないなど配慮している。</t>
  </si>
  <si>
    <t>ｈ　夜間安眠できるように、日中できるだけ活動的な生活の援助を行っている。</t>
  </si>
  <si>
    <r>
      <t>（１６）</t>
    </r>
    <r>
      <rPr>
        <sz val="11"/>
        <rFont val="ＭＳ Ｐ明朝"/>
        <family val="1"/>
      </rPr>
      <t>入浴介助、清拭又は整容に関して、利用者本人の意向にそった適切な支援を行っている。</t>
    </r>
  </si>
  <si>
    <t>ｂ　訪問介護計画に、入浴介助、清拭又は整容の実施が位置付けられている利用者について、入浴介助、清拭又は整容の実施記録がある。</t>
  </si>
  <si>
    <r>
      <t>（１７）</t>
    </r>
    <r>
      <rPr>
        <sz val="11"/>
        <rFont val="ＭＳ Ｐ明朝"/>
        <family val="1"/>
      </rPr>
      <t>利用者の心身の状態に合わせた排せつ介助を行っている。</t>
    </r>
  </si>
  <si>
    <r>
      <t>（１８）</t>
    </r>
    <r>
      <rPr>
        <sz val="11"/>
        <rFont val="ＭＳ Ｐ明朝"/>
        <family val="1"/>
      </rPr>
      <t>利用者の心身の状態に合わせた食事介助を行っている。</t>
    </r>
  </si>
  <si>
    <t>ｄ　できるだけ座位をとる。またベッドから離れるように努めている。</t>
  </si>
  <si>
    <t>ｅ　嚥下しやすい姿勢をとらせる、利き手の自由を確保している。</t>
  </si>
  <si>
    <t>ｆ　身体状況にあわせて、自分のペースで食べられるよう福祉用具の使用や食器を工夫している。</t>
  </si>
  <si>
    <r>
      <t>（１８）</t>
    </r>
    <r>
      <rPr>
        <sz val="11"/>
        <rFont val="ＭＳ Ｐ明朝"/>
        <family val="1"/>
      </rPr>
      <t>利用者の心身の状態に合わせた食事介助を行っている。</t>
    </r>
  </si>
  <si>
    <t>ｇ　利用者に言葉かけを行いながら、あせらずに食べられるようにしている。</t>
  </si>
  <si>
    <t>ｈ　一回の口に運ぶ量に気を配り、飲み込んだのを確認した後、次の介助をしている。</t>
  </si>
  <si>
    <t>ｉ　全て介助するのではなく、自立支援が行えるよう介助している。</t>
  </si>
  <si>
    <t>ｊ　食事をおいしく食べられる雰囲気づくりを行っている。</t>
  </si>
  <si>
    <t>ｂ　サービス提供時以外の食事にも配慮し、必要があれば利用者・家族への指導や配食サービスの情報を提供する。</t>
  </si>
  <si>
    <r>
      <t>（２０）</t>
    </r>
    <r>
      <rPr>
        <sz val="11"/>
        <rFont val="ＭＳ Ｐ明朝"/>
        <family val="1"/>
      </rPr>
      <t>定期的に口腔ケアが適切に行われている。</t>
    </r>
  </si>
  <si>
    <t>５０%未満</t>
  </si>
  <si>
    <t>５０%以上</t>
  </si>
  <si>
    <t xml:space="preserve">ｂ　身体介護の利用者には、サービス提供時に必ず口腔内のチェックを行い、必要に応じて、歯科医師や歯科衛生士の助言、指導を受けている。 </t>
  </si>
  <si>
    <r>
      <t>（２１）</t>
    </r>
    <r>
      <rPr>
        <sz val="11"/>
        <rFont val="ＭＳ Ｐ明朝"/>
        <family val="1"/>
      </rPr>
      <t>移乗・移動及び通院・外出に関して、適切な支援を行っている。</t>
    </r>
  </si>
  <si>
    <t>ｄ　公共交通機関等が確保できない場合や身体状況により利用できない場合、市町村が実施する外出支援サービス等の利用ができるよう配慮している。</t>
  </si>
  <si>
    <r>
      <t>（２２）</t>
    </r>
    <r>
      <rPr>
        <sz val="11"/>
        <rFont val="ＭＳ Ｐ明朝"/>
        <family val="1"/>
      </rPr>
      <t>生活援助を利用者ごと適切に行っている。</t>
    </r>
  </si>
  <si>
    <t>ｂ　訪問介護計画に、生活援助の実施が位置付けられている利用者について、生活援助の実施記録がある。</t>
  </si>
  <si>
    <r>
      <t>（２３）</t>
    </r>
    <r>
      <rPr>
        <sz val="11"/>
        <rFont val="ＭＳ Ｐ明朝"/>
        <family val="1"/>
      </rPr>
      <t>利用者が自立した生活を送るために適切な買い物援助を行っている。</t>
    </r>
  </si>
  <si>
    <t xml:space="preserve">b 日用雑貨類は、買い置きの残量を随時点検し、なくならないように配慮している。    </t>
  </si>
  <si>
    <t>c 収納の際も、使う頻度の高いものは取りやすい位置に収納するなど整理（工夫）し、防虫にも配慮している。</t>
  </si>
  <si>
    <t>d 寝具の清潔保持にも留意している。</t>
  </si>
  <si>
    <t>ｂ　金銭管理を行っている利用者ごとの金銭管理の記録がある。</t>
  </si>
  <si>
    <t>ｆ　金銭を取り扱う場合は、必ず書面で確認を行っている。</t>
  </si>
  <si>
    <t>ｇ　日常の金銭の自己管理が困難になってきた利用者に対しては、福祉サービス利用援助事業（地域福祉権利擁護事業）の利用を勧めている。</t>
  </si>
  <si>
    <r>
      <t>（２６）</t>
    </r>
    <r>
      <rPr>
        <sz val="11"/>
        <rFont val="ＭＳ Ｐ明朝"/>
        <family val="1"/>
      </rPr>
      <t>利用者の鍵の管理を適正に行っている。</t>
    </r>
  </si>
  <si>
    <t>ｂ　利用者ごとに、管理する鍵の本数、保管場所及び管理責任者の氏名の記載がある預り証の控えがある。</t>
  </si>
  <si>
    <t>ｂ　長時間の離床が困難な利用者については、短時間であっても起座するよう努力している。</t>
  </si>
  <si>
    <t>ｄ　一人で着脱ができる利用者には、取りやすい場所に衣類を収納する等、日常着に着替えやすいような配慮をしている。</t>
  </si>
  <si>
    <r>
      <t>（２８）</t>
    </r>
    <r>
      <rPr>
        <sz val="11"/>
        <rFont val="ＭＳ Ｐ明朝"/>
        <family val="1"/>
      </rPr>
      <t>利用者の家族の心身の状態に気を配り、健康の保持増進や介護負担軽減のために必要な支援を行っている。</t>
    </r>
  </si>
  <si>
    <r>
      <t>（２９）</t>
    </r>
    <r>
      <rPr>
        <sz val="11"/>
        <rFont val="ＭＳ Ｐ明朝"/>
        <family val="1"/>
      </rPr>
      <t>個人情報は、適切に取り扱っている。</t>
    </r>
  </si>
  <si>
    <t xml:space="preserve">ｅ　必要に応じ関係機関に利用者に係わる情報を提供する場合には、本人や家族の同意を文書によって得ている。 </t>
  </si>
  <si>
    <t xml:space="preserve">ｃ　利用者を｢一個人の人格 ｣として尊重する教育を重視し、利用者の呼称等にも留意している。 </t>
  </si>
  <si>
    <t xml:space="preserve">ｄ 認知症高齢者等の権利に関しても十分な配慮を行っている。 </t>
  </si>
  <si>
    <r>
      <t>（３１）</t>
    </r>
    <r>
      <rPr>
        <sz val="11"/>
        <rFont val="ＭＳ Ｐ明朝"/>
        <family val="1"/>
      </rPr>
      <t>利用者又はその家族からの相談、苦情等に対応する仕組みがあり、サービスの改善につなげている。</t>
    </r>
  </si>
  <si>
    <t>ａ　相談、苦情等対応に関するマニュアル等があり、実務に活用している。</t>
  </si>
  <si>
    <t>ｃ　相談の際に、単に意見や情報として把握するだけでなく、必要に応じて他のサービスの紹介等の情報提供を行ったり、家族支援等の助言を行っている。</t>
  </si>
  <si>
    <t xml:space="preserve">ｄ　利用者・家族からの意見や評価を、調査やアンケートによって定期的に実施している。  </t>
  </si>
  <si>
    <r>
      <t>（３４）</t>
    </r>
    <r>
      <rPr>
        <sz val="11"/>
        <rFont val="ＭＳ Ｐ明朝"/>
        <family val="1"/>
      </rPr>
      <t>従業者に対する研修体系を整備し、研修を計画的かつ定期的に行っている。</t>
    </r>
  </si>
  <si>
    <t>ｃ　県や団体の行う研修内容を把握して、参加計画を立てている。</t>
  </si>
  <si>
    <r>
      <t>（３５）</t>
    </r>
    <r>
      <rPr>
        <sz val="11"/>
        <rFont val="ＭＳ Ｐ明朝"/>
        <family val="1"/>
      </rPr>
      <t>従業者の調査研究・研究発表及び専門資格の取得を積極的に進めている。</t>
    </r>
  </si>
  <si>
    <r>
      <t>（３７）</t>
    </r>
    <r>
      <rPr>
        <sz val="11"/>
        <rFont val="ＭＳ Ｐ明朝"/>
        <family val="1"/>
      </rPr>
      <t>第三者評価を積極的に受け入れて、必要な業務改善を行っている。</t>
    </r>
  </si>
  <si>
    <t>自己評価結果一覧表</t>
  </si>
  <si>
    <t>項目</t>
  </si>
  <si>
    <t>　Ⅰ－１：理念と職業倫理に関する取り組み</t>
  </si>
  <si>
    <t>事業の理念等を明確に示している。</t>
  </si>
  <si>
    <t>従業者が守るべき倫理・法令を周知している。</t>
  </si>
  <si>
    <t>　Ⅰ－２：事業計画の策定に関する取り組み</t>
  </si>
  <si>
    <t>事業の計画、達成目標を定めている。</t>
  </si>
  <si>
    <t>　Ⅰ－３：事業の透明性の確保に関する取り組み</t>
  </si>
  <si>
    <t>利用者・家族の求めに応じて、サービス提供記録を開示している。</t>
  </si>
  <si>
    <t>利用者に対して、利用明細を交付している。</t>
  </si>
  <si>
    <t>地域住民・利用者に対して、事業所情報を公開している。</t>
  </si>
  <si>
    <t>　Ⅱ－１：訪問介護計画の策定に関する取り組み</t>
  </si>
  <si>
    <t>利用者宅を訪問し、利用者及びその家族の希望を聴取するとともに、利用者の心身の状況を把握している。</t>
  </si>
  <si>
    <t>訪問介護計画策定にあたって、利用者や家族の意向を踏まえ十分な説明の上、同意を得たうえで交付している。</t>
  </si>
  <si>
    <t>訪問介護計画を策定する際に、必要に応じ各種専門職の意見を取り入れ、目標を設定している。</t>
  </si>
  <si>
    <t>定期的に訪問介護計画を評価し、必要に応じ見直しを行っている。</t>
  </si>
  <si>
    <t>　Ⅱ－２：利用者を尊重したサービスの提供に関する取り組み</t>
  </si>
  <si>
    <t>　　Ⅱ－２－①：サービス利用開始・終了時の対応</t>
  </si>
  <si>
    <t>利用申込者との契約にあたり適切な対応をしている。</t>
  </si>
  <si>
    <t>利用終了に際して、適切な対応をしている。</t>
  </si>
  <si>
    <t>　　Ⅱ－２－②：利用者及び家族とのコミュニケーション</t>
  </si>
  <si>
    <t>家族との連携、コミュニケーションを確保するよう努めている。</t>
  </si>
  <si>
    <t>利用者の心理面に配慮し、コミュニケーションをとるよう努めている。</t>
  </si>
  <si>
    <t>　　Ⅱ－２－③：認知症の利用者に対する配慮</t>
  </si>
  <si>
    <t>認知症ケアの質を確保するための仕組みがあり、認知症の利用者の状態に配慮したケアに努めている。</t>
  </si>
  <si>
    <t>　　Ⅱ－２－④：個々のサービス</t>
  </si>
  <si>
    <t>入浴介助、清拭又は整容に関して、利用者本人の意向にそった適切な支援を行っている。</t>
  </si>
  <si>
    <t>利用者の心身の状態に合わせた排せつ介助を行っている。</t>
  </si>
  <si>
    <t>利用者の心身の状態に合わせた食事介助を行っている。</t>
  </si>
  <si>
    <t>利用者の心身の状態に配慮した適切な内容の食事が提供されている。</t>
  </si>
  <si>
    <t>定期的に口腔ケアが適切に行われている。</t>
  </si>
  <si>
    <t>移乗・移動及び通院・外出に関して、適切な支援を行っている。</t>
  </si>
  <si>
    <t>生活援助を利用者ごと適切に行っている。</t>
  </si>
  <si>
    <t>利用者が自立した生活を送るために適切な買い物援助を行っている。</t>
  </si>
  <si>
    <t>常に清潔な肌着や衣類を身に付け、身体の清潔を保てるよう、洗濯や衣類等の管理を行っている。</t>
  </si>
  <si>
    <t>利用者の金銭の取り扱いを適正に行っている。</t>
  </si>
  <si>
    <t>利用者の鍵の管理を適正に行っている。</t>
  </si>
  <si>
    <t>　　Ⅱ－２－⑤：自立した生活への配慮</t>
  </si>
  <si>
    <t>利用者が自立して生き生きとした生活が送れるような配慮している。</t>
  </si>
  <si>
    <t>　　Ⅱ－２－⑥：介護者への支援・配慮</t>
  </si>
  <si>
    <t>利用者の家族の心身の状態に気を配り、健康の保持増進や介護負担軽減のために必要な支援を行っている。</t>
  </si>
  <si>
    <t>個人情報は、適切に取り扱っている。</t>
  </si>
  <si>
    <t>　　Ⅱ－４：利用者の満足の向上に関する取り組み</t>
  </si>
  <si>
    <t>利用者又はその家族からの相談、苦情等に対応する仕組みがあり、サービスの改善につなげている。</t>
  </si>
  <si>
    <t>利用者の意向、意向調査結果、満足度調査結果等を、経営改善プロセスに反映する仕組みがある。</t>
  </si>
  <si>
    <t>従業者に対する研修体系を整備し、研修を計画的かつ定期的に行っている。</t>
  </si>
  <si>
    <t>従業者の調査研究・研究発表及び専門資格の取得を積極的に進めている。</t>
  </si>
  <si>
    <t>　Ⅲ－２：定期的なサービス評価の実施に関する取り組み</t>
  </si>
  <si>
    <t>自ら提供する訪問介護の質について、定期的に自己評価を行っている。</t>
  </si>
  <si>
    <t>第三者評価を積極的に受け入れて、必要な業務改善を行っている。</t>
  </si>
  <si>
    <t>「介護サービス情報の公表」を行っている</t>
  </si>
  <si>
    <t>　Ⅲ－３：サービスの標準化に関する取り組み</t>
  </si>
  <si>
    <t>サービスの標準化を図るため、マニュアル等を整備し、活用している。</t>
  </si>
  <si>
    <t>　Ⅲ－４：利用者の情報の適切な記録に関する取り組み</t>
  </si>
  <si>
    <t>利用者に関する情報を、適切に記録している。</t>
  </si>
  <si>
    <t>利用者の記録の保管方法を定めて、それを基に適切に記録を保管している。</t>
  </si>
  <si>
    <t>　Ⅲ－５：効率的なサービスの提供体制に関する取り組み</t>
  </si>
  <si>
    <t>　　Ⅲ－５－①：訪問体制</t>
  </si>
  <si>
    <t>サービス提供前に、必要な準備・確認を行っている。</t>
  </si>
  <si>
    <t>サービス提供が円滑に引き継がれるとともに、関係者と情報が共有されるように、報告・事後処理を行っている。</t>
  </si>
  <si>
    <t>　　Ⅲ－５－②：サービス提供責任者の役割及びチーム体制</t>
  </si>
  <si>
    <t>サービス提供責任者は、定期的に利用者宅を訪問し、サービス提供状況を把握している。</t>
  </si>
  <si>
    <t>従業者に対しての指導・助言の実施及び従業者からの相談に応じる体制がとられている。</t>
  </si>
  <si>
    <t>　　Ⅲ－５－③：必要な情報の収集</t>
  </si>
  <si>
    <t>保健・医療・福祉サービスに関する情報を収集し、事業運営やサービス提供に役立てている。</t>
  </si>
  <si>
    <t>　Ⅳ－１：事故対策に関する取り組み</t>
  </si>
  <si>
    <t>事故の発生又はその再発を防止するための仕組みがある。</t>
  </si>
  <si>
    <t>事故の発生、非常災害時や利用者の症状の急変等緊急時に対応するための仕組みがある。</t>
  </si>
  <si>
    <t>　Ⅳ－２：衛生管理に関する取り組み</t>
  </si>
  <si>
    <t>清潔で住みやすい生活環境と安全を心がけている。</t>
  </si>
  <si>
    <t>感染症及び食中毒の発生の予防及びまん延を防止するための仕組みがある。</t>
  </si>
  <si>
    <t>　Ⅴ－１：関係機関・職種との連携に関する取り組み</t>
  </si>
  <si>
    <t>関連する専門諸機関及び職種等との連携、調整を図っている。</t>
  </si>
  <si>
    <t>利用者の主治医等との連携を図っている。</t>
  </si>
  <si>
    <t>サービス内容や介護報酬などの介護保険制度の基本的部分について保険者等に意見や意向を伝えている。</t>
  </si>
  <si>
    <r>
      <t>（３８）</t>
    </r>
    <r>
      <rPr>
        <sz val="11"/>
        <rFont val="ＭＳ Ｐ明朝"/>
        <family val="1"/>
      </rPr>
      <t>「介護サービス情報の公表」を行っている</t>
    </r>
  </si>
  <si>
    <r>
      <t>（３９）</t>
    </r>
    <r>
      <rPr>
        <sz val="11"/>
        <rFont val="ＭＳ Ｐ明朝"/>
        <family val="1"/>
      </rPr>
      <t>サービスの標準化を図るため、マニュアル等を整備し、活用している。</t>
    </r>
  </si>
  <si>
    <t>ｃ　マニュアル等の見直しについて検討された記録がある。</t>
  </si>
  <si>
    <t xml:space="preserve">c サービス提供票から、サービス提供記録、相談・情報提供に関する記録を利用者ごとにファイルする等、一元的に整理している。 </t>
  </si>
  <si>
    <t>d 記録の特記事項等については、適切な報告・連絡・相談・引継ぎについて記入している。</t>
  </si>
  <si>
    <t>a 記録の管理責任者</t>
  </si>
  <si>
    <t>b 記録の保管場所</t>
  </si>
  <si>
    <t>c 記録の利用方法とその手続き</t>
  </si>
  <si>
    <t xml:space="preserve">d 記録の保管期間        </t>
  </si>
  <si>
    <t>e 保管期間終了後の処理方法</t>
  </si>
  <si>
    <t xml:space="preserve">ｃ 利用者の記録を確認し、サービス提供内容の留意点（利用者の生活習慣の把握）を確認するとともに、必要に応じて関係機関・事業者等に連絡をとっている。 </t>
  </si>
  <si>
    <t>ｄ 必要な備品等を準備している。</t>
  </si>
  <si>
    <t>ｂ 必要に応じて、指定居宅介護支援事業者等に連絡をとっている。</t>
  </si>
  <si>
    <t>ｃ 請求書・領収書を発行している。</t>
  </si>
  <si>
    <r>
      <t>（４９）</t>
    </r>
    <r>
      <rPr>
        <sz val="11"/>
        <rFont val="ＭＳ Ｐ明朝"/>
        <family val="1"/>
      </rPr>
      <t>サービス提供責任者は、定期的に利用者宅を訪問し、サービス提供状況を把握している。</t>
    </r>
  </si>
  <si>
    <t>ａ　サービス提供責任者が、１か月に１回以上、利用者宅を訪問し、利用者の希望及び心身の状態を記載している記録がある。</t>
  </si>
  <si>
    <t>ａ　教育計画、指導要綱等従業者からの相談に応じる相談担当者についての記載がある規程等がある。</t>
  </si>
  <si>
    <t>c 先進的な事業や事業運営を行っている市町村、機関・施設の情報</t>
  </si>
  <si>
    <t xml:space="preserve">e 介護保険の動向・情報        </t>
  </si>
  <si>
    <r>
      <t>（５３）</t>
    </r>
    <r>
      <rPr>
        <sz val="11"/>
        <rFont val="ＭＳ Ｐ明朝"/>
        <family val="1"/>
      </rPr>
      <t>事故の発生、非常災害時や利用者の症状の急変等緊急時に対応するための仕組みがある。</t>
    </r>
  </si>
  <si>
    <t>ｄ　賠償責任や災害時等に備え、保険に加入している。</t>
  </si>
  <si>
    <t>ｂ　感染症及び食中毒の予防及びまん延の防止に関するマニュアル等がある。</t>
  </si>
  <si>
    <t>ｃ　感染症及び食中毒の予防及びまん延の防止に関する研修実施記録がある。</t>
  </si>
  <si>
    <t>ｅ　緊急時の関係機関への連絡体制が確立されている。</t>
  </si>
  <si>
    <t>ｋ　 食品の保存状態を点検している。</t>
  </si>
  <si>
    <r>
      <t>（５６）</t>
    </r>
    <r>
      <rPr>
        <sz val="11"/>
        <rFont val="ＭＳ Ｐ明朝"/>
        <family val="1"/>
      </rPr>
      <t>関連する専門諸機関及び職種等との連携、調整を図っている。</t>
    </r>
  </si>
  <si>
    <t>ａ　１月に１回以上、介護支援専門員に対する報告の記録がある。</t>
  </si>
  <si>
    <t>ｂ　サービス担当者会議に出席した記録がある。</t>
  </si>
  <si>
    <t>ｄ　プライバシーの保護に留意しつつ、互いに情報を共有化し、指定居宅介護支援事業者や指定介護サービス事業者間の枠をこえて総合的、一体的なサービスが提供されるよう努めている。</t>
  </si>
  <si>
    <t>ｅ　利用者が居宅サービス計画の変更を希望する場合は、指定居宅介護支援事業者等への連絡その他の必 要な援助を行っている。</t>
  </si>
  <si>
    <t xml:space="preserve">ｉ　市町村域あるいは広域行事の共同開催している。                                            </t>
  </si>
  <si>
    <t>Ⅰ　事業所の運営と基本方針</t>
  </si>
  <si>
    <t>Ⅱ　利用者本位のサービス提供</t>
  </si>
  <si>
    <t>Ⅲ　サービスの質の確保</t>
  </si>
  <si>
    <t>Ⅳ　安全・安心の確保</t>
  </si>
  <si>
    <t>Ⅴ　地域住民・関係機関との連携</t>
  </si>
  <si>
    <t>評価達成度</t>
  </si>
  <si>
    <t>改善の必要性</t>
  </si>
  <si>
    <t>項目№</t>
  </si>
  <si>
    <t>Ｃ＝ＣＯＵＮＴＩＦ（ｚ,ＴＲＵＥ）</t>
  </si>
  <si>
    <r>
      <t>（５０）</t>
    </r>
    <r>
      <rPr>
        <sz val="11"/>
        <rFont val="ＭＳ Ｐ明朝"/>
        <family val="1"/>
      </rPr>
      <t>従業者に対しての指導・助言の実施及び従業者からの相談に応じる体制がとられている。</t>
    </r>
  </si>
  <si>
    <t>自己評価集計シート</t>
  </si>
  <si>
    <t>ｂ　訪問介護計画を利用者に交付している。</t>
  </si>
  <si>
    <t>ｂ　訪問介護計画は居宅サービス計画に沿って作成されている。</t>
  </si>
  <si>
    <t>ｃ　介護支援専門員の開催するサービス担当者会議に出席し、各種専門職の意見を取り入れている。</t>
  </si>
  <si>
    <t xml:space="preserve">ｂ　事業計画は、事業の理念・方針に基づくとともに、(1)中期・長期の運営の方針、(2)従業者採用・研修計画、(3)施設・設備整備計画、(4)事業経営の方針及び計画、(5)部門別計画（ケアの方針及び計画、行事）等を網羅している｡ </t>
  </si>
  <si>
    <t xml:space="preserve">ｃ　 計画の策定にあたっては、従業者の参加を得て行っている｡ </t>
  </si>
  <si>
    <t xml:space="preserve">ｄ　目標や計画は従業者に徹底すると共に、達成度をもとに、必要に応じ定期的に見直しを行っている｡      </t>
  </si>
  <si>
    <t>ｂ　訪問介護計画には、アセスメントに基づいて明らかになった援助の方向性や目標、担当する従業者等の氏名、提供するサービスの具体的な内容、所要時間、日程等が明記されている。</t>
  </si>
  <si>
    <t>ａ　個々の従業者が気をつけるだけでなく、マニュアルの作成等により事業所全体に対して利用者を尊重した対応（言葉づかい等）が徹底されるようにしている。</t>
  </si>
  <si>
    <t>ｉ　周辺症状を呈する利用者には、一定期間観察と記録を行い、症状の原因や行動パターン、自他への危険性等を把握し、それを従業者が認識している。</t>
  </si>
  <si>
    <t>ｅ　預貯金の出入金は、原則として従業者は行っていない。</t>
  </si>
  <si>
    <t>ａ　従業者の接遇についての記載があるマニュアル等があり、実務に活用している。</t>
  </si>
  <si>
    <t>ｂ　従業者の接遇に関する研修の実施記録がある。</t>
  </si>
  <si>
    <t>ｄ　外部研修に従業者が参加した場合には、他の従業者に伝達するよう努めている。</t>
  </si>
  <si>
    <t>ｅ　外部研修だけでなく、事例研究会等の従業者研修や勉強会を企画し、計画的に行っている。</t>
  </si>
  <si>
    <t>ｆ　事業所内訓練（OJT）を、従業者の状況に応じ適切な方法で実施している。</t>
  </si>
  <si>
    <t>ｃ　従業者の専門資格取得を積極的に進めている。</t>
  </si>
  <si>
    <t>ｂ　サービス提供責任者は、従業者等に対し、具体的な援助目標及び援助内容を指示するとともに、利用者の状況についての情報を伝達している。</t>
  </si>
  <si>
    <t>ｂ　従業者が効率的に訪問できるように、訪問手段の整備（活動用の車・バイク・自転車等の確保）を行っている。</t>
  </si>
  <si>
    <t>ａ　予定していた従業者が訪問できなくなった場合の対応手順についての記載がある文書があり、実務に活用している。</t>
  </si>
  <si>
    <t>ｂ　体調の悪い従業者の交代基準の記載があるマニュアル、就業規則等がある。</t>
  </si>
  <si>
    <t>ａ　管理者、サービス提供責任者及び従業者の役割及び権限について明記された職務権限規程等がある。</t>
  </si>
  <si>
    <t>ａ　サービス提供記録等に、サービス提供責任者及び担当従業者の確認印がある。</t>
  </si>
  <si>
    <t>ｃ　サービス提供責任者と担当従業者との間に十分な理解と意思疎通が図られた上で、サービス実施状況の定期的または随時の報告、確認を行い、また、必要に応じてサービス提供責任者から助言・指導が行われる体制をとっている｡</t>
  </si>
  <si>
    <t>ｃ　関連職種等との連携のもとに、サービス提供責任者と担当従業者が一体となってサービスを提供し、利用者の多様なニーズや緊急時への柔軟な対応を行っている。</t>
  </si>
  <si>
    <t xml:space="preserve">ｈ　市町村域あるいは広域の従業者等研修の共同実施 している。      </t>
  </si>
  <si>
    <r>
      <t>（４４）</t>
    </r>
    <r>
      <rPr>
        <sz val="11"/>
        <rFont val="ＭＳ Ｐ明朝"/>
        <family val="1"/>
      </rPr>
      <t>従業者が効率的に訪問できるように努めている。</t>
    </r>
  </si>
  <si>
    <r>
      <t>（４５）</t>
    </r>
    <r>
      <rPr>
        <sz val="11"/>
        <rFont val="ＭＳ Ｐ明朝"/>
        <family val="1"/>
      </rPr>
      <t>予定していた従業者が訪問できなくなった場合の交代基準・対応手順を定めている。</t>
    </r>
  </si>
  <si>
    <r>
      <t>（４７）</t>
    </r>
    <r>
      <rPr>
        <sz val="11"/>
        <rFont val="ＭＳ Ｐ明朝"/>
        <family val="1"/>
      </rPr>
      <t>管理者、サービス提供責任者及び従業者について、役割及び権限を明確にしている。</t>
    </r>
  </si>
  <si>
    <r>
      <t>（４８）</t>
    </r>
    <r>
      <rPr>
        <sz val="11"/>
        <rFont val="ＭＳ Ｐ明朝"/>
        <family val="1"/>
      </rPr>
      <t>サービス提供責任者及び担当従業者は、サービス提供の記録について確認している。</t>
    </r>
  </si>
  <si>
    <t>ｄ　利用者に係わる情報の取り扱いについて、細心の注意を払い、守秘に努めるよう従業者に徹底している。</t>
  </si>
  <si>
    <t>ａ　常勤及び非常勤の全ての従業者（新任・現任）を対象とする訪問介護に関する研修計画がある。</t>
  </si>
  <si>
    <t>ｂ　常勤及び非常勤の全ての従業者（新任・現任）を対象とする訪問介護に関する研修の実施記録がある。</t>
  </si>
  <si>
    <t>ｄ　緊急時の対応が従業者に周知徹底されている。</t>
  </si>
  <si>
    <t>Ⅲ－１：従業者の質の確保に向けた体制に関する取り組み</t>
  </si>
  <si>
    <t>従業者の質の確保に向けた体制に関する取り組み</t>
  </si>
  <si>
    <t>ａ　訪問介護計画を策定する過程で利用者・家族等の意見を聞く等参加を得るとともに、策定された計画について利用者・家族に説明し、同意を得るための文書の同意欄に、利用者又はその家族の署名若しくは記名捺印がある。</t>
  </si>
  <si>
    <t>ｂ　重要事項を記した文書の同意欄に、利用申込者又はその家族の署名若しくは記名捺印がある。</t>
  </si>
  <si>
    <t>Ⅴ：関係機関・職種との連携</t>
  </si>
  <si>
    <t>Ⅴ　関係機関・職種との連携</t>
  </si>
  <si>
    <t>訪問介護</t>
  </si>
  <si>
    <t>事業所名：</t>
  </si>
  <si>
    <t>ｄ　訪問介護サービスに該当しないサービス利用（例えば、草むしり、ペットの世話等）を希望した場合は、対応できない理由をわかりやすく説明している。</t>
  </si>
  <si>
    <t>ｂ　利用終了時に他の事業者が選定された際に、本人・家族等の状況を他の事業所へ情報提供する場合は、あらかじめ利用者・家族の同意を必要に応じて得ている。</t>
  </si>
  <si>
    <t>ｂ　日常生活の各場面でも言葉かけを行い、特に会話の不足している利用者には気を配り、コミュニケーションの工夫をしている。</t>
  </si>
  <si>
    <t>ａ　入浴介助、清拭及び整容についての記載がされているマニュアル等があり、実務に活用している。</t>
  </si>
  <si>
    <t>ｃ　必要に応じて排せつ経過の記録をとり、生活のリズムの把握に努めている。</t>
  </si>
  <si>
    <t>ｄ　精神機能の低下している利用者や、オムツ利用者もなるべくトイレで介助するように、言葉かけ等で誘導を行い、トイレでの排せつを促している。</t>
  </si>
  <si>
    <t>ｃ　季節に合わせた食事サービスを行っている。</t>
  </si>
  <si>
    <t>ｃ　利用者及びその家族の希望が記入された訪問介護計画の記録がある。</t>
  </si>
  <si>
    <t>ｄ　訪問介護計画の検討会議の記録がある。</t>
  </si>
  <si>
    <t>c</t>
  </si>
  <si>
    <t>ｅ</t>
  </si>
  <si>
    <t>ｋ</t>
  </si>
  <si>
    <t>Ⅱ－２－①：２項目</t>
  </si>
  <si>
    <t>ｂ　事業所のパンフレットや広報誌、インターネット等により事業所情報を公開している。</t>
  </si>
  <si>
    <t>ｄ　利用者の人権・意思を尊重し、利用者の心を受容し、説得より納得してもらえるように努めている。</t>
  </si>
  <si>
    <t>ｅ　あらゆる場面で支持的援助を重視し、その人らしさを引き出し、喜びを味わってもらうようにしている。</t>
  </si>
  <si>
    <t>ａ　介護者が要介護者にならないように、定期的に言語で健康の確認を行い、介護者の心身の状況を記録している。</t>
  </si>
  <si>
    <t xml:space="preserve">ｄ　利用者・家族との懇談（話し合い）の機会を定期的に持ち、苦情・訴えを聞き、サービスのあり方を見直している。 </t>
  </si>
  <si>
    <t>ｅ　事故には至らなかったが、ヒヤリ・ハットした事象について、記録様式を作成し、記録として残し今後の事故防止に努めている。</t>
  </si>
  <si>
    <t>ｉ　感染者のサービス利用を拒まず、そのための厳重な衛生管理を行っている。</t>
  </si>
  <si>
    <t>ｊ　食品衛生のマニュアル等を作成し、知識を徹底している。</t>
  </si>
  <si>
    <t>ｂ</t>
  </si>
  <si>
    <t>事業所番号</t>
  </si>
  <si>
    <t>事業所名</t>
  </si>
  <si>
    <t>所在地</t>
  </si>
  <si>
    <t>合　計</t>
  </si>
  <si>
    <t>記入年月日（自己評価年月日）</t>
  </si>
  <si>
    <t>電話番号・FAX番号</t>
  </si>
  <si>
    <t>電話番号</t>
  </si>
  <si>
    <t>事業所開設年月日</t>
  </si>
  <si>
    <t>ｂ　公表の対象となっていない。
（県が策定する「報告・調査・公表計画」の策定基準日前１年間の介護報酬支払い実績が、１００万円を超える事業所が対象となります。）</t>
  </si>
  <si>
    <t>サービス提供可能時間</t>
  </si>
  <si>
    <t>サービス提供地域</t>
  </si>
  <si>
    <t>西暦</t>
  </si>
  <si>
    <t>年</t>
  </si>
  <si>
    <t>月</t>
  </si>
  <si>
    <t>日</t>
  </si>
  <si>
    <t>月～金曜</t>
  </si>
  <si>
    <t>土曜</t>
  </si>
  <si>
    <t>日曜・祝日</t>
  </si>
  <si>
    <t>時</t>
  </si>
  <si>
    <t>特記事項</t>
  </si>
  <si>
    <t>事　業　所　の　概　要　・　情　報</t>
  </si>
  <si>
    <t>ＦＡＸ番号</t>
  </si>
  <si>
    <t>管理者・担当者氏名</t>
  </si>
  <si>
    <t>管理者</t>
  </si>
  <si>
    <t>実施率</t>
  </si>
  <si>
    <t>①評価項目
（確認事項）</t>
  </si>
  <si>
    <t>③評価達成度</t>
  </si>
  <si>
    <t>④具体的な実施状況</t>
  </si>
  <si>
    <t>⑤改善の必要性</t>
  </si>
  <si>
    <t>「実施できているが不十分」項目数</t>
  </si>
  <si>
    <t>「実施できていない」項目数</t>
  </si>
  <si>
    <t>Ⅰ－２：事業計画の策定に関する取り組み</t>
  </si>
  <si>
    <t>Ⅰ－３：事業の透明性の確保に関する取り組み</t>
  </si>
  <si>
    <t>Ⅱ－１：訪問介護計画の策定に関する取り組み</t>
  </si>
  <si>
    <t>Ⅱ－２－①：サービス利用開始・終了時の対応</t>
  </si>
  <si>
    <t>利用者及び家族のプライバシー保護に関する取り組み</t>
  </si>
  <si>
    <r>
      <t>（３０）</t>
    </r>
    <r>
      <rPr>
        <sz val="11"/>
        <rFont val="ＭＳ Ｐ明朝"/>
        <family val="1"/>
      </rPr>
      <t>利用者の人権やプライバシーの保護について配慮している。</t>
    </r>
  </si>
  <si>
    <t>Ⅱ－３：利用者及び家族のプライバシー保護に関する取り組み</t>
  </si>
  <si>
    <t>　　Ⅱ－３：利用者及び家族のプライバシー保護に関する取り組み</t>
  </si>
  <si>
    <t>利用者の人権やプライバシーの保護について配慮している。</t>
  </si>
  <si>
    <t>利用者のプライバシーの保護に関する取り組み</t>
  </si>
  <si>
    <t>Ⅱ－２－②：利用及び家族とのコミュニケーション</t>
  </si>
  <si>
    <t>Ⅱ－２－③：認知症の利用者に対する配慮</t>
  </si>
  <si>
    <t>Ⅱ－２－④：個々のサービス</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</si>
</sst>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Red]\-#,##0.0"/>
    <numFmt numFmtId="184" formatCode="#,##0_ "/>
    <numFmt numFmtId="185" formatCode="&quot;＝&quot;General&quot;＝&quot;"/>
    <numFmt numFmtId="186" formatCode="General&quot;点&quot;"/>
    <numFmt numFmtId="187" formatCode="\(General&quot;点&quot;\)"/>
    <numFmt numFmtId="188" formatCode="General&quot;人&quot;"/>
    <numFmt numFmtId="189" formatCode="\(General&quot;Ｐ&quot;\)"/>
    <numFmt numFmtId="190" formatCode="General&quot;Ｐ&quot;"/>
    <numFmt numFmtId="191" formatCode="\(General\)"/>
    <numFmt numFmtId="192" formatCode="0;[Red]0"/>
    <numFmt numFmtId="193" formatCode="[&lt;=999]000;000\-0000"/>
    <numFmt numFmtId="194" formatCode="_-* #,##0_-;\-* #,##0_-;_-* &quot;-&quot;_-;_-@_-"/>
    <numFmt numFmtId="195" formatCode="mmm\-yyyy"/>
    <numFmt numFmtId="196" formatCode="General&quot;件&quot;"/>
    <numFmt numFmtId="197" formatCode="[&lt;=999]000;[&lt;=99999]000\-00;000\-0000"/>
  </numFmts>
  <fonts count="36">
    <font>
      <sz val="11"/>
      <name val="ＭＳ Ｐゴシック"/>
      <family val="3"/>
    </font>
    <font>
      <u val="single"/>
      <sz val="8.25"/>
      <color indexed="12"/>
      <name val="ＭＳ Ｐゴシック"/>
      <family val="3"/>
    </font>
    <font>
      <u val="single"/>
      <sz val="11"/>
      <color indexed="36"/>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9"/>
      <name val="MS UI Gothic"/>
      <family val="3"/>
    </font>
    <font>
      <b/>
      <sz val="10"/>
      <name val="ＭＳ Ｐ明朝"/>
      <family val="1"/>
    </font>
    <font>
      <strike/>
      <sz val="11"/>
      <name val="ＭＳ Ｐ明朝"/>
      <family val="1"/>
    </font>
    <font>
      <b/>
      <sz val="12"/>
      <name val="ＭＳ Ｐ明朝"/>
      <family val="1"/>
    </font>
    <font>
      <b/>
      <sz val="12"/>
      <name val="ＭＳ Ｐゴシック"/>
      <family val="3"/>
    </font>
    <font>
      <b/>
      <sz val="14"/>
      <name val="ＭＳ Ｐゴシック"/>
      <family val="3"/>
    </font>
    <font>
      <sz val="14"/>
      <name val="ＭＳ Ｐゴシック"/>
      <family val="3"/>
    </font>
    <font>
      <sz val="12"/>
      <name val="ＭＳ Ｐゴシック"/>
      <family val="3"/>
    </font>
    <font>
      <b/>
      <sz val="11"/>
      <name val="ＭＳ Ｐゴシック"/>
      <family val="3"/>
    </font>
    <font>
      <b/>
      <u val="single"/>
      <sz val="14"/>
      <name val="ＭＳ Ｐゴシック"/>
      <family val="3"/>
    </font>
    <font>
      <b/>
      <sz val="20"/>
      <name val="ＭＳ Ｐゴシック"/>
      <family val="3"/>
    </font>
    <font>
      <b/>
      <sz val="8"/>
      <name val="ＭＳ Ｐ明朝"/>
      <family val="1"/>
    </font>
    <font>
      <b/>
      <sz val="11"/>
      <color indexed="12"/>
      <name val="ＭＳ Ｐ明朝"/>
      <family val="1"/>
    </font>
    <font>
      <b/>
      <sz val="18"/>
      <name val="ＭＳ Ｐ明朝"/>
      <family val="1"/>
    </font>
    <font>
      <b/>
      <sz val="14"/>
      <name val="ＭＳ Ｐ明朝"/>
      <family val="1"/>
    </font>
    <font>
      <b/>
      <sz val="16"/>
      <name val="ＭＳ Ｐ明朝"/>
      <family val="1"/>
    </font>
    <font>
      <sz val="16"/>
      <name val="ＭＳ Ｐ明朝"/>
      <family val="1"/>
    </font>
    <font>
      <sz val="17.25"/>
      <name val="ＭＳ Ｐゴシック"/>
      <family val="3"/>
    </font>
    <font>
      <sz val="1"/>
      <name val="ＭＳ Ｐ明朝"/>
      <family val="1"/>
    </font>
    <font>
      <b/>
      <u val="single"/>
      <sz val="28"/>
      <name val="ＭＳ Ｐ明朝"/>
      <family val="1"/>
    </font>
    <font>
      <b/>
      <u val="single"/>
      <sz val="18"/>
      <name val="ＭＳ Ｐ明朝"/>
      <family val="1"/>
    </font>
    <font>
      <b/>
      <sz val="20"/>
      <name val="ＭＳ Ｐ明朝"/>
      <family val="1"/>
    </font>
    <font>
      <b/>
      <sz val="16"/>
      <name val="ＭＳ Ｐゴシック"/>
      <family val="3"/>
    </font>
    <font>
      <sz val="12"/>
      <name val="ＭＳ Ｐ明朝"/>
      <family val="1"/>
    </font>
    <font>
      <sz val="18"/>
      <name val="ＭＳ Ｐ明朝"/>
      <family val="1"/>
    </font>
    <font>
      <sz val="14"/>
      <name val="ＭＳ Ｐ明朝"/>
      <family val="1"/>
    </font>
    <font>
      <u val="single"/>
      <sz val="11"/>
      <name val="ＭＳ Ｐ明朝"/>
      <family val="1"/>
    </font>
    <font>
      <u val="single"/>
      <sz val="12"/>
      <name val="ＭＳ Ｐ明朝"/>
      <family val="1"/>
    </font>
    <font>
      <u val="single"/>
      <sz val="14"/>
      <name val="ＭＳ Ｐ明朝"/>
      <family val="1"/>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96">
    <border>
      <left/>
      <right/>
      <top/>
      <bottom/>
      <diagonal/>
    </border>
    <border>
      <left style="double"/>
      <right style="double"/>
      <top style="double"/>
      <bottom>
        <color indexed="63"/>
      </bottom>
    </border>
    <border>
      <left style="double"/>
      <right style="double"/>
      <top>
        <color indexed="63"/>
      </top>
      <bottom style="double"/>
    </border>
    <border>
      <left>
        <color indexed="63"/>
      </left>
      <right>
        <color indexed="63"/>
      </right>
      <top style="double"/>
      <bottom style="double"/>
    </border>
    <border>
      <left style="double"/>
      <right style="double"/>
      <top style="double"/>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style="double"/>
    </border>
    <border>
      <left style="double"/>
      <right>
        <color indexed="63"/>
      </right>
      <top style="double"/>
      <bottom style="double"/>
    </border>
    <border>
      <left style="double"/>
      <right>
        <color indexed="63"/>
      </right>
      <top>
        <color indexed="63"/>
      </top>
      <bottom>
        <color indexed="63"/>
      </bottom>
    </border>
    <border>
      <left style="thin"/>
      <right style="thin"/>
      <top style="thin"/>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style="double"/>
      <bottom>
        <color indexed="63"/>
      </bottom>
    </border>
    <border>
      <left style="double"/>
      <right>
        <color indexed="63"/>
      </right>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style="double"/>
      <right>
        <color indexed="63"/>
      </right>
      <top style="thin"/>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color indexed="63"/>
      </top>
      <bottom style="thin"/>
    </border>
    <border>
      <left style="double"/>
      <right>
        <color indexed="63"/>
      </right>
      <top style="thin"/>
      <bottom style="thin"/>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double"/>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double"/>
      <bottom style="double"/>
    </border>
    <border>
      <left style="thin"/>
      <right style="medium"/>
      <top style="double"/>
      <bottom style="double"/>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color indexed="63"/>
      </left>
      <right style="double"/>
      <top style="thin"/>
      <bottom>
        <color indexed="63"/>
      </bottom>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double"/>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color indexed="63"/>
      </right>
      <top style="dashed"/>
      <bottom style="thin"/>
    </border>
    <border>
      <left>
        <color indexed="63"/>
      </left>
      <right style="double"/>
      <top style="dashed"/>
      <bottom style="thin"/>
    </border>
    <border>
      <left style="double"/>
      <right style="thin"/>
      <top style="double"/>
      <bottom style="double"/>
    </border>
    <border>
      <left style="thin"/>
      <right style="double"/>
      <top style="double"/>
      <bottom style="double"/>
    </border>
    <border>
      <left style="medium"/>
      <right style="thin"/>
      <top style="medium"/>
      <bottom style="thin"/>
    </border>
    <border>
      <left style="double"/>
      <right style="thin"/>
      <top>
        <color indexed="63"/>
      </top>
      <bottom style="thin"/>
    </border>
    <border>
      <left style="thin"/>
      <right style="double"/>
      <top>
        <color indexed="63"/>
      </top>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612">
    <xf numFmtId="0" fontId="0" fillId="0" borderId="0" xfId="0" applyAlignment="1">
      <alignment/>
    </xf>
    <xf numFmtId="0" fontId="6" fillId="0" borderId="0" xfId="0" applyFont="1" applyFill="1" applyAlignment="1" applyProtection="1">
      <alignment horizontal="center" vertical="top"/>
      <protection/>
    </xf>
    <xf numFmtId="0" fontId="5" fillId="0" borderId="1" xfId="0" applyFont="1" applyBorder="1" applyAlignment="1" applyProtection="1">
      <alignment/>
      <protection/>
    </xf>
    <xf numFmtId="0" fontId="6" fillId="0" borderId="0" xfId="0" applyNumberFormat="1" applyFont="1" applyFill="1" applyBorder="1" applyAlignment="1" applyProtection="1">
      <alignment vertical="top"/>
      <protection/>
    </xf>
    <xf numFmtId="0" fontId="5" fillId="0" borderId="2" xfId="0" applyFont="1" applyBorder="1" applyAlignment="1" applyProtection="1">
      <alignment/>
      <protection/>
    </xf>
    <xf numFmtId="0" fontId="10" fillId="0" borderId="0" xfId="0" applyFont="1" applyBorder="1" applyAlignment="1" applyProtection="1">
      <alignment vertical="center" shrinkToFit="1"/>
      <protection/>
    </xf>
    <xf numFmtId="0" fontId="6"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wrapText="1"/>
      <protection/>
    </xf>
    <xf numFmtId="0" fontId="5" fillId="0" borderId="0" xfId="0" applyFont="1" applyAlignment="1" applyProtection="1">
      <alignment/>
      <protection/>
    </xf>
    <xf numFmtId="0" fontId="10" fillId="0" borderId="3" xfId="0" applyFont="1" applyBorder="1" applyAlignment="1" applyProtection="1">
      <alignment vertical="center" shrinkToFit="1"/>
      <protection/>
    </xf>
    <xf numFmtId="0" fontId="10" fillId="0" borderId="0" xfId="0" applyFont="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top" wrapText="1"/>
      <protection/>
    </xf>
    <xf numFmtId="0" fontId="5" fillId="2" borderId="4" xfId="0" applyFont="1" applyFill="1" applyBorder="1" applyAlignment="1" applyProtection="1">
      <alignment horizontal="center" vertical="center"/>
      <protection/>
    </xf>
    <xf numFmtId="0" fontId="10" fillId="0" borderId="5" xfId="0" applyFont="1" applyBorder="1" applyAlignment="1" applyProtection="1">
      <alignment vertical="center" shrinkToFit="1"/>
      <protection/>
    </xf>
    <xf numFmtId="0" fontId="10" fillId="2" borderId="4" xfId="0" applyFont="1" applyFill="1" applyBorder="1" applyAlignment="1" applyProtection="1">
      <alignment horizontal="center" vertical="center"/>
      <protection/>
    </xf>
    <xf numFmtId="0" fontId="10" fillId="0" borderId="6" xfId="0" applyFont="1" applyBorder="1" applyAlignment="1" applyProtection="1">
      <alignment vertical="center" shrinkToFit="1"/>
      <protection/>
    </xf>
    <xf numFmtId="0" fontId="10" fillId="0" borderId="7" xfId="0" applyFont="1" applyBorder="1" applyAlignment="1" applyProtection="1">
      <alignment vertical="center" shrinkToFit="1"/>
      <protection/>
    </xf>
    <xf numFmtId="0" fontId="6" fillId="2" borderId="3" xfId="0" applyFont="1" applyFill="1" applyBorder="1" applyAlignment="1" applyProtection="1">
      <alignment horizontal="left" vertical="top" wrapText="1"/>
      <protection/>
    </xf>
    <xf numFmtId="0" fontId="6" fillId="2" borderId="8" xfId="0" applyFont="1" applyFill="1" applyBorder="1" applyAlignment="1" applyProtection="1">
      <alignment horizontal="left" vertical="top" wrapText="1"/>
      <protection/>
    </xf>
    <xf numFmtId="0" fontId="6" fillId="2" borderId="9" xfId="0" applyFont="1" applyFill="1" applyBorder="1" applyAlignment="1" applyProtection="1">
      <alignment horizontal="center" vertical="top" wrapText="1"/>
      <protection/>
    </xf>
    <xf numFmtId="0" fontId="6" fillId="2" borderId="3" xfId="0" applyFont="1" applyFill="1" applyBorder="1" applyAlignment="1" applyProtection="1">
      <alignment horizontal="left" vertical="center" wrapText="1"/>
      <protection/>
    </xf>
    <xf numFmtId="0" fontId="6" fillId="2" borderId="8" xfId="0" applyFont="1" applyFill="1" applyBorder="1" applyAlignment="1" applyProtection="1">
      <alignment horizontal="left" vertical="center" wrapText="1"/>
      <protection/>
    </xf>
    <xf numFmtId="0" fontId="5" fillId="2" borderId="9" xfId="0" applyFont="1" applyFill="1" applyBorder="1" applyAlignment="1" applyProtection="1">
      <alignment/>
      <protection/>
    </xf>
    <xf numFmtId="0" fontId="5" fillId="2" borderId="4" xfId="0" applyFont="1" applyFill="1" applyBorder="1" applyAlignment="1" applyProtection="1">
      <alignment/>
      <protection/>
    </xf>
    <xf numFmtId="0" fontId="5" fillId="2" borderId="8" xfId="0" applyFont="1" applyFill="1" applyBorder="1" applyAlignment="1" applyProtection="1">
      <alignment/>
      <protection/>
    </xf>
    <xf numFmtId="0" fontId="10" fillId="2" borderId="3" xfId="0" applyFont="1" applyFill="1" applyBorder="1" applyAlignment="1" applyProtection="1">
      <alignment horizontal="left" vertical="center" shrinkToFit="1"/>
      <protection/>
    </xf>
    <xf numFmtId="0" fontId="10" fillId="2" borderId="8" xfId="0" applyFont="1" applyFill="1" applyBorder="1" applyAlignment="1" applyProtection="1">
      <alignment horizontal="left" vertical="center" shrinkToFit="1"/>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protection/>
    </xf>
    <xf numFmtId="0" fontId="12" fillId="0" borderId="11"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16" fillId="2" borderId="11"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6" fillId="3" borderId="11" xfId="0" applyFont="1" applyFill="1" applyBorder="1" applyAlignment="1" applyProtection="1">
      <alignment horizontal="center" vertical="center"/>
      <protection/>
    </xf>
    <xf numFmtId="0" fontId="12" fillId="0" borderId="0" xfId="0" applyFont="1" applyAlignment="1" applyProtection="1">
      <alignment vertical="center"/>
      <protection/>
    </xf>
    <xf numFmtId="0" fontId="0" fillId="0" borderId="0" xfId="0" applyFill="1" applyAlignment="1" applyProtection="1">
      <alignment/>
      <protection/>
    </xf>
    <xf numFmtId="0" fontId="11" fillId="0" borderId="0" xfId="0" applyFont="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18" fillId="0" borderId="12" xfId="0" applyFont="1" applyFill="1" applyBorder="1" applyAlignment="1" applyProtection="1">
      <alignment horizontal="center" vertical="center" textRotation="255" wrapText="1"/>
      <protection/>
    </xf>
    <xf numFmtId="0" fontId="18" fillId="0" borderId="13" xfId="0" applyFont="1" applyFill="1" applyBorder="1" applyAlignment="1" applyProtection="1">
      <alignment horizontal="center" vertical="center" textRotation="255" wrapText="1"/>
      <protection/>
    </xf>
    <xf numFmtId="0" fontId="18" fillId="0" borderId="14" xfId="0" applyFont="1" applyFill="1" applyBorder="1" applyAlignment="1" applyProtection="1">
      <alignment horizontal="center" vertical="center" textRotation="255" wrapText="1"/>
      <protection/>
    </xf>
    <xf numFmtId="0" fontId="6" fillId="2" borderId="9" xfId="0" applyFont="1" applyFill="1" applyBorder="1" applyAlignment="1" applyProtection="1">
      <alignment horizontal="left" vertical="top" wrapText="1"/>
      <protection/>
    </xf>
    <xf numFmtId="0" fontId="6" fillId="2" borderId="9" xfId="0" applyFont="1" applyFill="1" applyBorder="1" applyAlignment="1" applyProtection="1">
      <alignment horizontal="center" vertical="top"/>
      <protection/>
    </xf>
    <xf numFmtId="0" fontId="5" fillId="0" borderId="15"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0" fontId="5" fillId="2" borderId="9" xfId="0" applyFont="1" applyFill="1" applyBorder="1" applyAlignment="1" applyProtection="1">
      <alignment horizontal="center" vertical="top"/>
      <protection/>
    </xf>
    <xf numFmtId="0" fontId="4" fillId="2" borderId="3" xfId="0" applyFont="1" applyFill="1" applyBorder="1" applyAlignment="1" applyProtection="1">
      <alignment horizontal="left" vertical="center" shrinkToFit="1"/>
      <protection/>
    </xf>
    <xf numFmtId="0" fontId="21" fillId="0" borderId="0" xfId="0" applyFont="1" applyBorder="1" applyAlignment="1" applyProtection="1">
      <alignment vertical="center" wrapText="1" shrinkToFit="1"/>
      <protection/>
    </xf>
    <xf numFmtId="0" fontId="20" fillId="0" borderId="17" xfId="0" applyFont="1" applyBorder="1" applyAlignment="1" applyProtection="1">
      <alignment vertical="center" wrapText="1" shrinkToFit="1"/>
      <protection/>
    </xf>
    <xf numFmtId="0" fontId="23" fillId="2" borderId="4"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0" fillId="0" borderId="10" xfId="0" applyBorder="1" applyAlignment="1" applyProtection="1">
      <alignment/>
      <protection locked="0"/>
    </xf>
    <xf numFmtId="9" fontId="14" fillId="0" borderId="11" xfId="0" applyNumberFormat="1" applyFont="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9" fontId="11" fillId="4" borderId="11" xfId="0" applyNumberFormat="1" applyFont="1" applyFill="1" applyBorder="1" applyAlignment="1" applyProtection="1">
      <alignment horizontal="center" vertical="center"/>
      <protection locked="0"/>
    </xf>
    <xf numFmtId="9" fontId="11" fillId="4" borderId="18" xfId="0" applyNumberFormat="1"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10" xfId="0" applyFont="1" applyBorder="1" applyAlignment="1" applyProtection="1">
      <alignment vertical="center"/>
      <protection locked="0"/>
    </xf>
    <xf numFmtId="9" fontId="13" fillId="0" borderId="11" xfId="0" applyNumberFormat="1" applyFont="1" applyBorder="1" applyAlignment="1" applyProtection="1">
      <alignment vertical="center"/>
      <protection locked="0"/>
    </xf>
    <xf numFmtId="0" fontId="11" fillId="0" borderId="11" xfId="0" applyFont="1" applyBorder="1" applyAlignment="1" applyProtection="1">
      <alignment horizontal="center" vertical="center"/>
      <protection locked="0"/>
    </xf>
    <xf numFmtId="9" fontId="14" fillId="0" borderId="11" xfId="0" applyNumberFormat="1" applyFont="1" applyBorder="1" applyAlignment="1" applyProtection="1">
      <alignment vertical="center"/>
      <protection locked="0"/>
    </xf>
    <xf numFmtId="0" fontId="14" fillId="0" borderId="19"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10" xfId="0" applyFont="1" applyBorder="1" applyAlignment="1" applyProtection="1">
      <alignment vertical="center"/>
      <protection locked="0"/>
    </xf>
    <xf numFmtId="0" fontId="11" fillId="5" borderId="11" xfId="0"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15" fillId="6" borderId="11"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horizontal="center" vertical="center"/>
      <protection/>
    </xf>
    <xf numFmtId="0" fontId="11" fillId="4" borderId="21" xfId="0" applyFont="1" applyFill="1" applyBorder="1" applyAlignment="1" applyProtection="1">
      <alignment vertical="center"/>
      <protection/>
    </xf>
    <xf numFmtId="0" fontId="11" fillId="4" borderId="22" xfId="0" applyFont="1" applyFill="1" applyBorder="1" applyAlignment="1" applyProtection="1">
      <alignment vertical="center"/>
      <protection/>
    </xf>
    <xf numFmtId="0" fontId="11" fillId="5" borderId="21" xfId="0" applyFont="1" applyFill="1" applyBorder="1" applyAlignment="1" applyProtection="1">
      <alignment vertical="center"/>
      <protection/>
    </xf>
    <xf numFmtId="0" fontId="14" fillId="7" borderId="0" xfId="0" applyFont="1" applyFill="1" applyAlignment="1" applyProtection="1">
      <alignment vertical="center"/>
      <protection/>
    </xf>
    <xf numFmtId="0" fontId="14" fillId="7" borderId="11" xfId="0" applyFont="1" applyFill="1" applyBorder="1" applyAlignment="1" applyProtection="1">
      <alignment horizontal="center" vertical="center"/>
      <protection locked="0"/>
    </xf>
    <xf numFmtId="0" fontId="0" fillId="7" borderId="0" xfId="0" applyFill="1" applyAlignment="1" applyProtection="1">
      <alignment vertical="center"/>
      <protection/>
    </xf>
    <xf numFmtId="0" fontId="0" fillId="7" borderId="11"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17" fillId="7" borderId="11" xfId="0" applyFont="1" applyFill="1" applyBorder="1" applyAlignment="1" applyProtection="1">
      <alignment horizontal="center" vertical="center"/>
      <protection/>
    </xf>
    <xf numFmtId="0" fontId="10" fillId="0" borderId="17" xfId="0" applyFont="1" applyBorder="1" applyAlignment="1" applyProtection="1">
      <alignment horizontal="center" vertical="center" shrinkToFit="1"/>
      <protection/>
    </xf>
    <xf numFmtId="0" fontId="14" fillId="0" borderId="0" xfId="0" applyFont="1" applyFill="1" applyAlignment="1" applyProtection="1">
      <alignment vertical="center"/>
      <protection/>
    </xf>
    <xf numFmtId="0" fontId="11" fillId="0" borderId="23" xfId="0" applyFont="1" applyFill="1" applyBorder="1" applyAlignment="1" applyProtection="1">
      <alignment horizontal="center" vertical="center"/>
      <protection locked="0"/>
    </xf>
    <xf numFmtId="0" fontId="20" fillId="0" borderId="0" xfId="0" applyFont="1" applyBorder="1" applyAlignment="1" applyProtection="1">
      <alignment vertical="center" shrinkToFit="1"/>
      <protection/>
    </xf>
    <xf numFmtId="0" fontId="0" fillId="8" borderId="24" xfId="0" applyFill="1" applyBorder="1" applyAlignment="1" applyProtection="1">
      <alignment horizontal="center" vertical="center"/>
      <protection locked="0"/>
    </xf>
    <xf numFmtId="0" fontId="0" fillId="8" borderId="25" xfId="0"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textRotation="255" wrapText="1"/>
      <protection/>
    </xf>
    <xf numFmtId="0" fontId="18" fillId="0" borderId="27" xfId="0" applyFont="1" applyFill="1" applyBorder="1" applyAlignment="1" applyProtection="1">
      <alignment horizontal="center" vertical="center" textRotation="255" wrapText="1"/>
      <protection/>
    </xf>
    <xf numFmtId="0" fontId="18" fillId="0" borderId="28" xfId="0" applyFont="1" applyFill="1" applyBorder="1" applyAlignment="1" applyProtection="1">
      <alignment horizontal="center" vertical="center" textRotation="255" wrapText="1"/>
      <protection/>
    </xf>
    <xf numFmtId="0" fontId="6" fillId="9" borderId="29" xfId="0" applyFont="1" applyFill="1" applyBorder="1" applyAlignment="1" applyProtection="1">
      <alignment horizontal="center" vertical="top" wrapText="1"/>
      <protection/>
    </xf>
    <xf numFmtId="0" fontId="6" fillId="9" borderId="1" xfId="0" applyFont="1" applyFill="1" applyBorder="1" applyAlignment="1" applyProtection="1">
      <alignment vertical="top" wrapText="1"/>
      <protection/>
    </xf>
    <xf numFmtId="0" fontId="6" fillId="9" borderId="1" xfId="0" applyFont="1" applyFill="1" applyBorder="1" applyAlignment="1" applyProtection="1">
      <alignment vertical="center"/>
      <protection/>
    </xf>
    <xf numFmtId="0" fontId="5" fillId="9" borderId="1" xfId="0" applyFont="1" applyFill="1" applyBorder="1" applyAlignment="1" applyProtection="1">
      <alignment/>
      <protection/>
    </xf>
    <xf numFmtId="0" fontId="6" fillId="9" borderId="30" xfId="0" applyFont="1" applyFill="1" applyBorder="1" applyAlignment="1" applyProtection="1">
      <alignment horizontal="center" vertical="top" wrapText="1"/>
      <protection/>
    </xf>
    <xf numFmtId="0" fontId="6" fillId="9" borderId="31" xfId="0" applyFont="1" applyFill="1" applyBorder="1" applyAlignment="1" applyProtection="1">
      <alignment vertical="top" wrapText="1"/>
      <protection/>
    </xf>
    <xf numFmtId="0" fontId="6" fillId="9" borderId="31" xfId="0" applyFont="1" applyFill="1" applyBorder="1" applyAlignment="1" applyProtection="1">
      <alignment vertical="center"/>
      <protection/>
    </xf>
    <xf numFmtId="0" fontId="5" fillId="9" borderId="31" xfId="0" applyFont="1" applyFill="1" applyBorder="1" applyAlignment="1" applyProtection="1">
      <alignment/>
      <protection/>
    </xf>
    <xf numFmtId="0" fontId="6" fillId="9" borderId="16" xfId="0" applyFont="1" applyFill="1" applyBorder="1" applyAlignment="1" applyProtection="1">
      <alignment horizontal="center" vertical="top" wrapText="1"/>
      <protection/>
    </xf>
    <xf numFmtId="0" fontId="5" fillId="9" borderId="32" xfId="0" applyFont="1" applyFill="1" applyBorder="1" applyAlignment="1" applyProtection="1">
      <alignment/>
      <protection/>
    </xf>
    <xf numFmtId="0" fontId="5" fillId="9" borderId="2" xfId="0" applyFont="1" applyFill="1" applyBorder="1" applyAlignment="1" applyProtection="1">
      <alignment/>
      <protection/>
    </xf>
    <xf numFmtId="0" fontId="5" fillId="9" borderId="7" xfId="0" applyFont="1" applyFill="1" applyBorder="1" applyAlignment="1" applyProtection="1">
      <alignment/>
      <protection/>
    </xf>
    <xf numFmtId="0" fontId="6" fillId="9" borderId="33" xfId="0" applyFont="1" applyFill="1" applyBorder="1" applyAlignment="1" applyProtection="1">
      <alignment horizontal="center" vertical="top" wrapText="1"/>
      <protection/>
    </xf>
    <xf numFmtId="0" fontId="6" fillId="9" borderId="34" xfId="0" applyFont="1" applyFill="1" applyBorder="1" applyAlignment="1" applyProtection="1">
      <alignment horizontal="center" vertical="top" wrapText="1"/>
      <protection/>
    </xf>
    <xf numFmtId="0" fontId="6" fillId="9" borderId="10" xfId="0" applyFont="1" applyFill="1" applyBorder="1" applyAlignment="1" applyProtection="1">
      <alignment horizontal="center" vertical="top" wrapText="1"/>
      <protection/>
    </xf>
    <xf numFmtId="0" fontId="5" fillId="9" borderId="30" xfId="0" applyFont="1" applyFill="1" applyBorder="1" applyAlignment="1" applyProtection="1">
      <alignment horizontal="center" vertical="top" wrapText="1"/>
      <protection/>
    </xf>
    <xf numFmtId="0" fontId="5" fillId="9" borderId="34" xfId="0" applyFont="1" applyFill="1" applyBorder="1" applyAlignment="1" applyProtection="1">
      <alignment horizontal="center" vertical="top" wrapText="1"/>
      <protection/>
    </xf>
    <xf numFmtId="0" fontId="5" fillId="9" borderId="31" xfId="0" applyFont="1" applyFill="1" applyBorder="1" applyAlignment="1" applyProtection="1">
      <alignment/>
      <protection/>
    </xf>
    <xf numFmtId="0" fontId="5" fillId="9" borderId="32" xfId="0" applyFont="1" applyFill="1" applyBorder="1" applyAlignment="1" applyProtection="1">
      <alignment horizontal="center" vertical="top" wrapText="1"/>
      <protection/>
    </xf>
    <xf numFmtId="0" fontId="5" fillId="9" borderId="15" xfId="0" applyFont="1" applyFill="1" applyBorder="1" applyAlignment="1" applyProtection="1">
      <alignment horizontal="center" vertical="top" wrapText="1"/>
      <protection/>
    </xf>
    <xf numFmtId="0" fontId="5" fillId="9" borderId="29" xfId="0" applyFont="1" applyFill="1" applyBorder="1" applyAlignment="1" applyProtection="1">
      <alignment horizontal="center" vertical="top" wrapText="1"/>
      <protection/>
    </xf>
    <xf numFmtId="0" fontId="5" fillId="9" borderId="31" xfId="0" applyFont="1" applyFill="1" applyBorder="1" applyAlignment="1" applyProtection="1">
      <alignment horizontal="center"/>
      <protection/>
    </xf>
    <xf numFmtId="0" fontId="5" fillId="9" borderId="16" xfId="0" applyFont="1" applyFill="1" applyBorder="1" applyAlignment="1" applyProtection="1">
      <alignment horizontal="center" vertical="top" wrapText="1"/>
      <protection/>
    </xf>
    <xf numFmtId="0" fontId="5" fillId="9" borderId="33" xfId="0" applyFont="1" applyFill="1" applyBorder="1" applyAlignment="1" applyProtection="1">
      <alignment horizontal="center" vertical="top" wrapText="1"/>
      <protection/>
    </xf>
    <xf numFmtId="0" fontId="5" fillId="9" borderId="34" xfId="0" applyFont="1" applyFill="1" applyBorder="1" applyAlignment="1" applyProtection="1">
      <alignment horizontal="center" vertical="center" wrapText="1"/>
      <protection/>
    </xf>
    <xf numFmtId="0" fontId="10" fillId="9" borderId="1" xfId="0" applyFont="1" applyFill="1" applyBorder="1" applyAlignment="1" applyProtection="1">
      <alignment vertical="center" shrinkToFit="1"/>
      <protection/>
    </xf>
    <xf numFmtId="0" fontId="10" fillId="9" borderId="31" xfId="0" applyFont="1" applyFill="1" applyBorder="1" applyAlignment="1" applyProtection="1">
      <alignment vertical="center" shrinkToFit="1"/>
      <protection/>
    </xf>
    <xf numFmtId="0" fontId="10" fillId="9" borderId="2" xfId="0" applyFont="1" applyFill="1" applyBorder="1" applyAlignment="1" applyProtection="1">
      <alignment vertical="center" shrinkToFit="1"/>
      <protection/>
    </xf>
    <xf numFmtId="0" fontId="5" fillId="9" borderId="30" xfId="0" applyFont="1" applyFill="1" applyBorder="1" applyAlignment="1" applyProtection="1">
      <alignment horizontal="center" vertical="top" wrapText="1"/>
      <protection locked="0"/>
    </xf>
    <xf numFmtId="0" fontId="5" fillId="9" borderId="16" xfId="0" applyFont="1" applyFill="1" applyBorder="1" applyAlignment="1" applyProtection="1">
      <alignment horizontal="center" vertical="top" wrapText="1"/>
      <protection locked="0"/>
    </xf>
    <xf numFmtId="0" fontId="5" fillId="9" borderId="0" xfId="0" applyFont="1" applyFill="1" applyAlignment="1">
      <alignment/>
    </xf>
    <xf numFmtId="0" fontId="5" fillId="9" borderId="0" xfId="0" applyFont="1" applyFill="1" applyAlignment="1">
      <alignment horizontal="center"/>
    </xf>
    <xf numFmtId="0" fontId="5" fillId="0" borderId="0" xfId="0" applyFont="1" applyAlignment="1">
      <alignment/>
    </xf>
    <xf numFmtId="0" fontId="5" fillId="0" borderId="1" xfId="0" applyFont="1" applyBorder="1" applyAlignment="1">
      <alignment vertical="center"/>
    </xf>
    <xf numFmtId="0" fontId="5" fillId="0" borderId="3"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0" borderId="35" xfId="0" applyFont="1" applyBorder="1" applyAlignment="1">
      <alignment horizontal="center" vertical="center"/>
    </xf>
    <xf numFmtId="0" fontId="5" fillId="0" borderId="4" xfId="0" applyFont="1" applyBorder="1" applyAlignment="1">
      <alignment vertical="center"/>
    </xf>
    <xf numFmtId="0" fontId="5" fillId="9" borderId="17" xfId="0" applyFont="1" applyFill="1" applyBorder="1" applyAlignment="1">
      <alignment horizontal="center" vertical="center"/>
    </xf>
    <xf numFmtId="0" fontId="5" fillId="9" borderId="35" xfId="0" applyFont="1" applyFill="1" applyBorder="1" applyAlignment="1">
      <alignment horizontal="center" vertical="center"/>
    </xf>
    <xf numFmtId="0" fontId="5" fillId="0" borderId="8" xfId="0" applyFont="1" applyBorder="1" applyAlignment="1">
      <alignment horizontal="center" vertical="center"/>
    </xf>
    <xf numFmtId="0" fontId="5" fillId="2" borderId="36" xfId="0"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9" borderId="36" xfId="0" applyFont="1" applyFill="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0" borderId="37" xfId="0" applyFont="1" applyFill="1" applyBorder="1" applyAlignment="1">
      <alignment horizontal="center" vertical="center"/>
    </xf>
    <xf numFmtId="0" fontId="5" fillId="9" borderId="37" xfId="0" applyFont="1" applyFill="1" applyBorder="1" applyAlignment="1">
      <alignment horizontal="center" vertical="center"/>
    </xf>
    <xf numFmtId="0" fontId="5" fillId="9" borderId="38" xfId="0" applyFont="1" applyFill="1" applyBorder="1" applyAlignment="1">
      <alignment horizontal="center" vertical="center"/>
    </xf>
    <xf numFmtId="0" fontId="5" fillId="0" borderId="23" xfId="0" applyFont="1" applyBorder="1" applyAlignment="1">
      <alignment horizontal="center" vertical="center"/>
    </xf>
    <xf numFmtId="0" fontId="5" fillId="2" borderId="23" xfId="0" applyFont="1" applyFill="1" applyBorder="1" applyAlignment="1" applyProtection="1">
      <alignment horizontal="center" vertical="center"/>
      <protection locked="0"/>
    </xf>
    <xf numFmtId="0" fontId="5" fillId="9" borderId="23" xfId="0" applyFont="1" applyFill="1" applyBorder="1" applyAlignment="1">
      <alignment horizontal="center" vertical="center"/>
    </xf>
    <xf numFmtId="0" fontId="5" fillId="9" borderId="39" xfId="0" applyFont="1" applyFill="1" applyBorder="1" applyAlignment="1">
      <alignment horizontal="center" vertical="center"/>
    </xf>
    <xf numFmtId="0" fontId="5" fillId="9" borderId="40" xfId="0" applyFont="1" applyFill="1" applyBorder="1" applyAlignment="1">
      <alignment horizontal="center" vertical="center"/>
    </xf>
    <xf numFmtId="0" fontId="5" fillId="0" borderId="2" xfId="0" applyFont="1" applyBorder="1" applyAlignment="1">
      <alignment vertical="center"/>
    </xf>
    <xf numFmtId="0" fontId="5" fillId="0" borderId="0" xfId="0" applyFont="1" applyAlignment="1">
      <alignment horizontal="center"/>
    </xf>
    <xf numFmtId="0" fontId="5" fillId="0" borderId="0" xfId="21" applyFont="1">
      <alignment vertical="center"/>
      <protection/>
    </xf>
    <xf numFmtId="0" fontId="21" fillId="9" borderId="17" xfId="21" applyFont="1" applyFill="1" applyBorder="1" applyAlignment="1">
      <alignment horizontal="center" vertical="center"/>
      <protection/>
    </xf>
    <xf numFmtId="0" fontId="10" fillId="9" borderId="17" xfId="21" applyFont="1" applyFill="1" applyBorder="1" applyAlignment="1">
      <alignment horizontal="left" vertical="center"/>
      <protection/>
    </xf>
    <xf numFmtId="0" fontId="31" fillId="9" borderId="0" xfId="21" applyFont="1" applyFill="1" applyBorder="1" applyAlignment="1">
      <alignment horizontal="center" vertical="center"/>
      <protection/>
    </xf>
    <xf numFmtId="0" fontId="31" fillId="9" borderId="0" xfId="21" applyFont="1" applyFill="1" applyBorder="1" applyAlignment="1">
      <alignment horizontal="left" vertical="center"/>
      <protection/>
    </xf>
    <xf numFmtId="0" fontId="31" fillId="0" borderId="0" xfId="21" applyFont="1">
      <alignment vertical="center"/>
      <protection/>
    </xf>
    <xf numFmtId="0" fontId="23" fillId="9" borderId="0" xfId="21" applyFont="1" applyFill="1" applyBorder="1" applyAlignment="1">
      <alignment horizontal="center" vertical="center"/>
      <protection/>
    </xf>
    <xf numFmtId="0" fontId="23" fillId="9" borderId="0" xfId="21" applyFont="1" applyFill="1" applyBorder="1" applyAlignment="1">
      <alignment horizontal="left" vertical="center"/>
      <protection/>
    </xf>
    <xf numFmtId="0" fontId="23" fillId="0" borderId="0" xfId="21" applyFont="1">
      <alignment vertical="center"/>
      <protection/>
    </xf>
    <xf numFmtId="0" fontId="31" fillId="9" borderId="0" xfId="21" applyFont="1" applyFill="1" applyAlignment="1">
      <alignment horizontal="left" vertical="center"/>
      <protection/>
    </xf>
    <xf numFmtId="0" fontId="23" fillId="9" borderId="0" xfId="21" applyFont="1" applyFill="1">
      <alignment vertical="center"/>
      <protection/>
    </xf>
    <xf numFmtId="0" fontId="32" fillId="9" borderId="0" xfId="21" applyFont="1" applyFill="1" applyBorder="1" applyAlignment="1">
      <alignment horizontal="center" vertical="center"/>
      <protection/>
    </xf>
    <xf numFmtId="0" fontId="30" fillId="9" borderId="0" xfId="21" applyFont="1" applyFill="1" applyBorder="1" applyAlignment="1">
      <alignment horizontal="left" vertical="center"/>
      <protection/>
    </xf>
    <xf numFmtId="0" fontId="21" fillId="9" borderId="0" xfId="21" applyFont="1" applyFill="1" applyBorder="1" applyAlignment="1">
      <alignment horizontal="center" vertical="center"/>
      <protection/>
    </xf>
    <xf numFmtId="0" fontId="10" fillId="9" borderId="0" xfId="21" applyFont="1" applyFill="1" applyBorder="1" applyAlignment="1">
      <alignment horizontal="left" vertical="center"/>
      <protection/>
    </xf>
    <xf numFmtId="0" fontId="21" fillId="0" borderId="0" xfId="21" applyFont="1" applyAlignment="1">
      <alignment horizontal="left" vertical="center"/>
      <protection/>
    </xf>
    <xf numFmtId="0" fontId="32" fillId="0" borderId="0" xfId="21" applyFont="1" applyAlignment="1">
      <alignment horizontal="center" vertical="center"/>
      <protection/>
    </xf>
    <xf numFmtId="0" fontId="30" fillId="0" borderId="0" xfId="21" applyFont="1" applyAlignment="1">
      <alignment horizontal="left" vertical="center"/>
      <protection/>
    </xf>
    <xf numFmtId="0" fontId="32" fillId="0" borderId="0" xfId="21" applyFont="1" applyAlignment="1">
      <alignment horizontal="left" vertical="center"/>
      <protection/>
    </xf>
    <xf numFmtId="0" fontId="32" fillId="0" borderId="0" xfId="21" applyFont="1" applyBorder="1" applyAlignment="1">
      <alignment horizontal="left" vertical="center"/>
      <protection/>
    </xf>
    <xf numFmtId="0" fontId="32" fillId="0" borderId="0" xfId="21" applyFont="1" applyAlignment="1">
      <alignment vertical="center"/>
      <protection/>
    </xf>
    <xf numFmtId="0" fontId="32" fillId="0" borderId="0" xfId="21" applyFont="1">
      <alignment vertical="center"/>
      <protection/>
    </xf>
    <xf numFmtId="0" fontId="32" fillId="0" borderId="0" xfId="21" applyFont="1" applyAlignment="1">
      <alignment horizontal="center"/>
      <protection/>
    </xf>
    <xf numFmtId="0" fontId="30" fillId="0" borderId="0" xfId="21" applyFont="1" applyAlignment="1">
      <alignment horizontal="left"/>
      <protection/>
    </xf>
    <xf numFmtId="0" fontId="32" fillId="9" borderId="0" xfId="0" applyFont="1" applyFill="1" applyAlignment="1">
      <alignment horizontal="center"/>
    </xf>
    <xf numFmtId="0" fontId="32" fillId="9" borderId="0" xfId="0" applyFont="1" applyFill="1" applyAlignment="1">
      <alignment shrinkToFit="1"/>
    </xf>
    <xf numFmtId="0" fontId="32" fillId="9" borderId="0" xfId="0" applyFont="1" applyFill="1" applyAlignment="1">
      <alignment/>
    </xf>
    <xf numFmtId="0" fontId="32" fillId="0" borderId="0" xfId="0" applyFont="1" applyAlignment="1">
      <alignment/>
    </xf>
    <xf numFmtId="0" fontId="28" fillId="2" borderId="4" xfId="0" applyFont="1" applyFill="1" applyBorder="1" applyAlignment="1">
      <alignment horizontal="center" vertical="center" shrinkToFit="1"/>
    </xf>
    <xf numFmtId="0" fontId="32" fillId="0" borderId="0" xfId="0" applyFont="1" applyAlignment="1">
      <alignment vertical="center"/>
    </xf>
    <xf numFmtId="0" fontId="4" fillId="0" borderId="9" xfId="0" applyFont="1" applyFill="1" applyBorder="1" applyAlignment="1">
      <alignment vertical="center" wrapText="1" shrinkToFit="1"/>
    </xf>
    <xf numFmtId="0" fontId="4" fillId="0" borderId="41" xfId="0" applyFont="1" applyFill="1" applyBorder="1" applyAlignment="1">
      <alignment vertical="center" wrapText="1" shrinkToFit="1"/>
    </xf>
    <xf numFmtId="0" fontId="4" fillId="0" borderId="8" xfId="0" applyFont="1" applyFill="1" applyBorder="1" applyAlignment="1">
      <alignment vertical="center" wrapText="1" shrinkToFit="1"/>
    </xf>
    <xf numFmtId="0" fontId="8" fillId="0" borderId="41" xfId="0" applyFont="1" applyFill="1" applyBorder="1" applyAlignment="1">
      <alignment vertical="center" wrapText="1" shrinkToFit="1"/>
    </xf>
    <xf numFmtId="0" fontId="32" fillId="0" borderId="4" xfId="0" applyFont="1" applyBorder="1" applyAlignment="1">
      <alignment horizontal="center" vertical="center"/>
    </xf>
    <xf numFmtId="49" fontId="32" fillId="0" borderId="4" xfId="0" applyNumberFormat="1" applyFont="1" applyBorder="1" applyAlignment="1">
      <alignment vertical="center" wrapText="1" shrinkToFit="1"/>
    </xf>
    <xf numFmtId="0" fontId="31" fillId="0" borderId="9"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8" xfId="0" applyFont="1" applyFill="1" applyBorder="1" applyAlignment="1">
      <alignment horizontal="center" vertical="center"/>
    </xf>
    <xf numFmtId="0" fontId="32" fillId="0" borderId="0" xfId="0" applyFont="1" applyAlignment="1">
      <alignment horizontal="center"/>
    </xf>
    <xf numFmtId="0" fontId="32" fillId="0" borderId="0" xfId="0" applyFont="1" applyAlignment="1">
      <alignment shrinkToFit="1"/>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10" borderId="11" xfId="0" applyFont="1" applyFill="1" applyBorder="1" applyAlignment="1">
      <alignment horizontal="center" vertical="center"/>
    </xf>
    <xf numFmtId="0" fontId="32" fillId="6" borderId="11" xfId="0" applyFont="1" applyFill="1" applyBorder="1" applyAlignment="1">
      <alignment/>
    </xf>
    <xf numFmtId="0" fontId="32" fillId="0" borderId="0" xfId="0" applyFont="1" applyAlignment="1">
      <alignment horizontal="center" vertical="center"/>
    </xf>
    <xf numFmtId="0" fontId="32" fillId="0" borderId="0" xfId="0" applyFont="1" applyAlignment="1">
      <alignment vertical="center" shrinkToFit="1"/>
    </xf>
    <xf numFmtId="0" fontId="32" fillId="0" borderId="0" xfId="0" applyFont="1" applyFill="1" applyAlignment="1">
      <alignment horizontal="center"/>
    </xf>
    <xf numFmtId="0" fontId="32" fillId="0" borderId="0" xfId="0" applyFont="1" applyFill="1" applyAlignment="1">
      <alignment shrinkToFit="1"/>
    </xf>
    <xf numFmtId="0" fontId="32" fillId="0" borderId="0" xfId="0" applyFont="1" applyFill="1" applyAlignment="1">
      <alignment/>
    </xf>
    <xf numFmtId="0" fontId="6" fillId="0" borderId="0" xfId="0" applyFont="1" applyAlignment="1">
      <alignment/>
    </xf>
    <xf numFmtId="0" fontId="4" fillId="0" borderId="0" xfId="0" applyFont="1" applyAlignment="1">
      <alignment/>
    </xf>
    <xf numFmtId="0" fontId="10" fillId="0" borderId="42" xfId="0" applyFont="1" applyBorder="1" applyAlignment="1">
      <alignment horizontal="center" vertical="center" shrinkToFit="1"/>
    </xf>
    <xf numFmtId="0" fontId="8" fillId="0" borderId="43" xfId="0" applyFont="1" applyBorder="1" applyAlignment="1">
      <alignment horizontal="center" vertical="center" wrapText="1" shrinkToFit="1"/>
    </xf>
    <xf numFmtId="0" fontId="10" fillId="0" borderId="44" xfId="0" applyFont="1" applyBorder="1" applyAlignment="1">
      <alignment horizontal="center" vertical="center" shrinkToFit="1"/>
    </xf>
    <xf numFmtId="0" fontId="30" fillId="0" borderId="0" xfId="0" applyFont="1" applyAlignment="1">
      <alignment/>
    </xf>
    <xf numFmtId="0" fontId="30" fillId="0" borderId="0" xfId="0" applyFont="1" applyAlignment="1">
      <alignment vertical="center"/>
    </xf>
    <xf numFmtId="0" fontId="30" fillId="2" borderId="45" xfId="0" applyFont="1" applyFill="1" applyBorder="1" applyAlignment="1">
      <alignment vertical="center" shrinkToFit="1"/>
    </xf>
    <xf numFmtId="0" fontId="30" fillId="0" borderId="18" xfId="0" applyFont="1" applyBorder="1" applyAlignment="1">
      <alignment horizontal="center" vertical="center" shrinkToFit="1"/>
    </xf>
    <xf numFmtId="0" fontId="21" fillId="2" borderId="11" xfId="0" applyFont="1" applyFill="1" applyBorder="1" applyAlignment="1">
      <alignment horizontal="center" vertical="center" shrinkToFit="1"/>
    </xf>
    <xf numFmtId="0" fontId="32" fillId="0" borderId="18" xfId="0" applyFont="1" applyBorder="1" applyAlignment="1">
      <alignment horizontal="center" vertical="center" shrinkToFit="1"/>
    </xf>
    <xf numFmtId="9" fontId="21" fillId="0" borderId="46" xfId="0" applyNumberFormat="1" applyFont="1" applyBorder="1" applyAlignment="1">
      <alignment horizontal="right" vertical="center" shrinkToFit="1"/>
    </xf>
    <xf numFmtId="0" fontId="30" fillId="0" borderId="11" xfId="0" applyFont="1" applyBorder="1" applyAlignment="1">
      <alignment horizontal="center" vertical="center" shrinkToFit="1"/>
    </xf>
    <xf numFmtId="0" fontId="30" fillId="0" borderId="11" xfId="0" applyFont="1" applyBorder="1" applyAlignment="1">
      <alignment vertical="center" shrinkToFit="1"/>
    </xf>
    <xf numFmtId="9" fontId="21" fillId="0" borderId="46" xfId="0" applyNumberFormat="1" applyFont="1" applyBorder="1" applyAlignment="1">
      <alignment vertical="center" shrinkToFit="1"/>
    </xf>
    <xf numFmtId="0" fontId="30" fillId="2" borderId="47" xfId="0" applyFont="1" applyFill="1" applyBorder="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25" fillId="0" borderId="0" xfId="0" applyFont="1" applyAlignment="1">
      <alignment vertical="center"/>
    </xf>
    <xf numFmtId="0" fontId="25" fillId="0" borderId="0" xfId="0" applyFont="1" applyAlignment="1">
      <alignment/>
    </xf>
    <xf numFmtId="0" fontId="5" fillId="0" borderId="0" xfId="22" applyFont="1">
      <alignment vertical="center"/>
      <protection/>
    </xf>
    <xf numFmtId="0" fontId="5" fillId="0" borderId="0" xfId="22" applyFont="1" applyAlignment="1">
      <alignment horizontal="center"/>
      <protection/>
    </xf>
    <xf numFmtId="0" fontId="21" fillId="2" borderId="4" xfId="22" applyFont="1" applyFill="1" applyBorder="1" applyAlignment="1">
      <alignment horizontal="center" vertical="center" shrinkToFit="1"/>
      <protection/>
    </xf>
    <xf numFmtId="0" fontId="21" fillId="2" borderId="4" xfId="22" applyFont="1" applyFill="1" applyBorder="1" applyAlignment="1">
      <alignment vertical="center" shrinkToFit="1"/>
      <protection/>
    </xf>
    <xf numFmtId="0" fontId="5" fillId="0" borderId="4" xfId="22" applyFont="1" applyFill="1" applyBorder="1" applyAlignment="1">
      <alignment horizontal="center" vertical="center"/>
      <protection/>
    </xf>
    <xf numFmtId="0" fontId="5" fillId="0" borderId="4" xfId="22" applyFont="1" applyFill="1" applyBorder="1" applyAlignment="1">
      <alignment horizontal="left" vertical="top" wrapText="1"/>
      <protection/>
    </xf>
    <xf numFmtId="0" fontId="5" fillId="0" borderId="4" xfId="22" applyFont="1" applyFill="1" applyBorder="1" applyAlignment="1">
      <alignment horizontal="center" vertical="center" wrapText="1"/>
      <protection/>
    </xf>
    <xf numFmtId="14" fontId="5" fillId="0" borderId="4" xfId="22" applyNumberFormat="1" applyFont="1" applyFill="1" applyBorder="1" applyAlignment="1">
      <alignment horizontal="center" vertical="center" shrinkToFit="1"/>
      <protection/>
    </xf>
    <xf numFmtId="0" fontId="6" fillId="9" borderId="0" xfId="0" applyFont="1" applyFill="1" applyAlignment="1">
      <alignment/>
    </xf>
    <xf numFmtId="0" fontId="4" fillId="9" borderId="0" xfId="0" applyFont="1" applyFill="1" applyAlignment="1">
      <alignment/>
    </xf>
    <xf numFmtId="0" fontId="5" fillId="9" borderId="0" xfId="0" applyFont="1" applyFill="1" applyAlignment="1">
      <alignment vertical="center"/>
    </xf>
    <xf numFmtId="0" fontId="5" fillId="9" borderId="0" xfId="0" applyFont="1" applyFill="1" applyAlignment="1">
      <alignment horizontal="center" vertical="center"/>
    </xf>
    <xf numFmtId="0" fontId="6" fillId="9" borderId="0" xfId="0" applyFont="1" applyFill="1" applyAlignment="1">
      <alignment vertical="center"/>
    </xf>
    <xf numFmtId="0" fontId="4" fillId="9" borderId="0" xfId="0" applyFont="1" applyFill="1" applyAlignment="1">
      <alignment vertical="center"/>
    </xf>
    <xf numFmtId="0" fontId="20" fillId="9" borderId="0" xfId="0" applyFont="1" applyFill="1" applyAlignment="1">
      <alignment horizontal="right" vertical="center"/>
    </xf>
    <xf numFmtId="0" fontId="20" fillId="9" borderId="0" xfId="0" applyFont="1" applyFill="1" applyBorder="1" applyAlignment="1">
      <alignment horizontal="right" vertical="center"/>
    </xf>
    <xf numFmtId="0" fontId="27" fillId="9" borderId="0" xfId="0" applyFont="1" applyFill="1" applyBorder="1" applyAlignment="1">
      <alignment horizontal="center" vertical="center"/>
    </xf>
    <xf numFmtId="0" fontId="5" fillId="9" borderId="0" xfId="0" applyFont="1" applyFill="1" applyBorder="1" applyAlignment="1">
      <alignment vertical="center"/>
    </xf>
    <xf numFmtId="0" fontId="5" fillId="9" borderId="0" xfId="0" applyFont="1" applyFill="1" applyBorder="1" applyAlignment="1">
      <alignment horizontal="center" vertical="center"/>
    </xf>
    <xf numFmtId="0" fontId="6" fillId="9" borderId="0" xfId="0" applyFont="1" applyFill="1" applyBorder="1" applyAlignment="1">
      <alignment vertical="center"/>
    </xf>
    <xf numFmtId="0" fontId="4" fillId="9" borderId="0" xfId="0" applyFont="1" applyFill="1" applyBorder="1" applyAlignment="1">
      <alignment vertical="center"/>
    </xf>
    <xf numFmtId="0" fontId="5" fillId="9" borderId="0" xfId="22" applyFont="1" applyFill="1" applyAlignment="1">
      <alignment horizontal="center"/>
      <protection/>
    </xf>
    <xf numFmtId="0" fontId="21" fillId="9" borderId="0" xfId="22" applyFont="1" applyFill="1" applyAlignment="1">
      <alignment horizontal="center" vertical="center"/>
      <protection/>
    </xf>
    <xf numFmtId="0" fontId="5" fillId="9" borderId="0" xfId="22" applyFont="1" applyFill="1">
      <alignment vertical="center"/>
      <protection/>
    </xf>
    <xf numFmtId="0" fontId="6" fillId="0" borderId="0" xfId="0" applyNumberFormat="1" applyFont="1" applyFill="1" applyBorder="1" applyAlignment="1" applyProtection="1">
      <alignment vertical="center" shrinkToFit="1"/>
      <protection/>
    </xf>
    <xf numFmtId="0" fontId="6" fillId="9" borderId="0" xfId="0" applyNumberFormat="1" applyFont="1" applyFill="1" applyBorder="1" applyAlignment="1" applyProtection="1">
      <alignment horizontal="right" vertical="center" shrinkToFit="1"/>
      <protection/>
    </xf>
    <xf numFmtId="0" fontId="6" fillId="9" borderId="0" xfId="0" applyNumberFormat="1" applyFont="1" applyFill="1" applyBorder="1" applyAlignment="1" applyProtection="1">
      <alignment vertical="center" shrinkToFit="1"/>
      <protection/>
    </xf>
    <xf numFmtId="0" fontId="6" fillId="9" borderId="0" xfId="0" applyNumberFormat="1" applyFont="1" applyFill="1" applyBorder="1" applyAlignment="1" applyProtection="1">
      <alignment horizontal="center" vertical="center" shrinkToFit="1"/>
      <protection/>
    </xf>
    <xf numFmtId="0" fontId="5" fillId="9" borderId="0" xfId="0" applyFont="1" applyFill="1" applyAlignment="1" applyProtection="1">
      <alignment vertical="center" shrinkToFit="1"/>
      <protection/>
    </xf>
    <xf numFmtId="0" fontId="28" fillId="0" borderId="0" xfId="0" applyFont="1" applyFill="1" applyBorder="1" applyAlignment="1">
      <alignment horizontal="center" vertical="center" shrinkToFit="1"/>
    </xf>
    <xf numFmtId="0" fontId="32" fillId="9" borderId="0" xfId="0" applyFont="1" applyFill="1" applyAlignment="1">
      <alignment horizontal="right" vertical="center"/>
    </xf>
    <xf numFmtId="0" fontId="30" fillId="9" borderId="0" xfId="0" applyFont="1" applyFill="1" applyAlignment="1">
      <alignment horizontal="right" vertical="center" shrinkToFit="1"/>
    </xf>
    <xf numFmtId="0" fontId="5" fillId="0" borderId="4" xfId="22" applyFont="1" applyFill="1" applyBorder="1" applyAlignment="1">
      <alignment horizontal="center" vertical="center" wrapText="1" shrinkToFit="1"/>
      <protection/>
    </xf>
    <xf numFmtId="0" fontId="32" fillId="0" borderId="4" xfId="22" applyFont="1" applyFill="1" applyBorder="1" applyAlignment="1">
      <alignment horizontal="center" vertical="center"/>
      <protection/>
    </xf>
    <xf numFmtId="0" fontId="21" fillId="2" borderId="24" xfId="0" applyFont="1" applyFill="1" applyBorder="1" applyAlignment="1">
      <alignment horizontal="center" vertical="center" shrinkToFit="1"/>
    </xf>
    <xf numFmtId="0" fontId="32" fillId="0" borderId="20" xfId="0" applyFont="1" applyBorder="1" applyAlignment="1">
      <alignment horizontal="center" vertical="center" shrinkToFit="1"/>
    </xf>
    <xf numFmtId="9" fontId="21" fillId="0" borderId="48" xfId="0" applyNumberFormat="1" applyFont="1" applyBorder="1" applyAlignment="1">
      <alignment horizontal="right" vertical="center" shrinkToFit="1"/>
    </xf>
    <xf numFmtId="0" fontId="21" fillId="2" borderId="49" xfId="0" applyFont="1" applyFill="1" applyBorder="1" applyAlignment="1">
      <alignment horizontal="center" vertical="center" shrinkToFit="1"/>
    </xf>
    <xf numFmtId="9" fontId="21" fillId="2" borderId="50" xfId="0" applyNumberFormat="1" applyFont="1" applyFill="1" applyBorder="1" applyAlignment="1">
      <alignment horizontal="right" vertical="center" shrinkToFit="1"/>
    </xf>
    <xf numFmtId="9" fontId="21" fillId="0" borderId="48" xfId="0" applyNumberFormat="1" applyFont="1" applyBorder="1" applyAlignment="1">
      <alignment vertical="center" shrinkToFit="1"/>
    </xf>
    <xf numFmtId="9" fontId="21" fillId="6" borderId="50" xfId="0" applyNumberFormat="1" applyFont="1" applyFill="1" applyBorder="1" applyAlignment="1">
      <alignment vertical="center" shrinkToFit="1"/>
    </xf>
    <xf numFmtId="0" fontId="21" fillId="2" borderId="51" xfId="0" applyFont="1" applyFill="1" applyBorder="1" applyAlignment="1">
      <alignment horizontal="center" vertical="center" shrinkToFit="1"/>
    </xf>
    <xf numFmtId="0" fontId="21" fillId="2" borderId="52" xfId="0" applyFont="1" applyFill="1" applyBorder="1" applyAlignment="1">
      <alignment horizontal="center" vertical="center" shrinkToFit="1"/>
    </xf>
    <xf numFmtId="9" fontId="21" fillId="2" borderId="53" xfId="0" applyNumberFormat="1" applyFont="1" applyFill="1" applyBorder="1" applyAlignment="1">
      <alignment vertical="center" shrinkToFit="1"/>
    </xf>
    <xf numFmtId="0" fontId="21" fillId="2" borderId="54" xfId="0" applyFont="1" applyFill="1" applyBorder="1" applyAlignment="1">
      <alignment horizontal="center" vertical="center" shrinkToFit="1"/>
    </xf>
    <xf numFmtId="9" fontId="21" fillId="6" borderId="55" xfId="0" applyNumberFormat="1" applyFont="1" applyFill="1" applyBorder="1" applyAlignment="1">
      <alignment vertical="center" shrinkToFit="1"/>
    </xf>
    <xf numFmtId="0" fontId="5" fillId="2" borderId="16" xfId="0" applyFont="1" applyFill="1" applyBorder="1" applyAlignment="1" applyProtection="1">
      <alignment horizontal="left" vertical="center"/>
      <protection locked="0"/>
    </xf>
    <xf numFmtId="0" fontId="5" fillId="2" borderId="56" xfId="0" applyFont="1" applyFill="1" applyBorder="1" applyAlignment="1" applyProtection="1">
      <alignment horizontal="left" vertical="center"/>
      <protection locked="0"/>
    </xf>
    <xf numFmtId="0" fontId="5" fillId="2" borderId="57"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30" fillId="9" borderId="0"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2" borderId="5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5" fillId="2" borderId="9"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9" xfId="0" applyFont="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7"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0" borderId="1" xfId="0" applyFont="1" applyBorder="1" applyAlignment="1">
      <alignment horizontal="left" vertical="center"/>
    </xf>
    <xf numFmtId="0" fontId="5" fillId="0" borderId="31" xfId="0" applyFont="1" applyBorder="1" applyAlignment="1">
      <alignment horizontal="left" vertical="center"/>
    </xf>
    <xf numFmtId="0" fontId="5" fillId="0" borderId="2" xfId="0" applyFont="1" applyBorder="1" applyAlignment="1">
      <alignment horizontal="left" vertical="center"/>
    </xf>
    <xf numFmtId="0" fontId="5" fillId="0" borderId="56"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28" fillId="0" borderId="3" xfId="21" applyFont="1" applyBorder="1" applyAlignment="1">
      <alignment horizontal="left" vertical="center"/>
      <protection/>
    </xf>
    <xf numFmtId="0" fontId="20" fillId="0" borderId="17" xfId="21" applyFont="1" applyBorder="1" applyAlignment="1">
      <alignment horizontal="left" vertical="center"/>
      <protection/>
    </xf>
    <xf numFmtId="0" fontId="20" fillId="0" borderId="0" xfId="21" applyFont="1" applyAlignment="1">
      <alignment horizontal="left" vertical="center"/>
      <protection/>
    </xf>
    <xf numFmtId="0" fontId="20" fillId="0" borderId="5" xfId="21" applyFont="1" applyBorder="1" applyAlignment="1">
      <alignment horizontal="left" vertical="center"/>
      <protection/>
    </xf>
    <xf numFmtId="0" fontId="19" fillId="9" borderId="15" xfId="0" applyFont="1" applyFill="1" applyBorder="1" applyAlignment="1" applyProtection="1">
      <alignment horizontal="left" vertical="top" wrapText="1"/>
      <protection/>
    </xf>
    <xf numFmtId="0" fontId="19" fillId="9" borderId="17" xfId="0" applyFont="1" applyFill="1" applyBorder="1" applyAlignment="1" applyProtection="1">
      <alignment horizontal="left" vertical="top" wrapText="1"/>
      <protection/>
    </xf>
    <xf numFmtId="0" fontId="19" fillId="9" borderId="35" xfId="0" applyFont="1" applyFill="1" applyBorder="1" applyAlignment="1" applyProtection="1">
      <alignment horizontal="left" vertical="top" wrapText="1"/>
      <protection/>
    </xf>
    <xf numFmtId="0" fontId="19" fillId="9" borderId="10" xfId="0" applyFont="1" applyFill="1" applyBorder="1" applyAlignment="1" applyProtection="1">
      <alignment horizontal="left" vertical="top" wrapText="1"/>
      <protection/>
    </xf>
    <xf numFmtId="0" fontId="19" fillId="9" borderId="0" xfId="0" applyFont="1" applyFill="1" applyBorder="1" applyAlignment="1" applyProtection="1">
      <alignment horizontal="left" vertical="top" wrapText="1"/>
      <protection/>
    </xf>
    <xf numFmtId="0" fontId="19" fillId="9" borderId="6" xfId="0" applyFont="1" applyFill="1" applyBorder="1" applyAlignment="1" applyProtection="1">
      <alignment horizontal="left" vertical="top" wrapText="1"/>
      <protection/>
    </xf>
    <xf numFmtId="0" fontId="19" fillId="9" borderId="32" xfId="0" applyFont="1" applyFill="1" applyBorder="1" applyAlignment="1" applyProtection="1">
      <alignment horizontal="left" vertical="top" wrapText="1"/>
      <protection/>
    </xf>
    <xf numFmtId="0" fontId="19" fillId="9" borderId="5" xfId="0" applyFont="1" applyFill="1" applyBorder="1" applyAlignment="1" applyProtection="1">
      <alignment horizontal="left" vertical="top" wrapText="1"/>
      <protection/>
    </xf>
    <xf numFmtId="0" fontId="19" fillId="9" borderId="7" xfId="0" applyFont="1" applyFill="1" applyBorder="1" applyAlignment="1" applyProtection="1">
      <alignment horizontal="left" vertical="top" wrapText="1"/>
      <protection/>
    </xf>
    <xf numFmtId="0" fontId="4" fillId="2" borderId="4" xfId="0" applyFont="1" applyFill="1" applyBorder="1" applyAlignment="1" applyProtection="1">
      <alignment horizontal="center" vertical="center" shrinkToFit="1"/>
      <protection/>
    </xf>
    <xf numFmtId="0" fontId="5" fillId="9" borderId="34" xfId="0" applyFont="1" applyFill="1" applyBorder="1" applyAlignment="1" applyProtection="1">
      <alignment vertical="center" wrapText="1"/>
      <protection/>
    </xf>
    <xf numFmtId="0" fontId="5" fillId="9" borderId="38" xfId="0" applyFont="1" applyFill="1" applyBorder="1" applyAlignment="1" applyProtection="1">
      <alignment vertical="center" wrapText="1"/>
      <protection/>
    </xf>
    <xf numFmtId="0" fontId="5" fillId="9" borderId="30" xfId="0" applyFont="1" applyFill="1" applyBorder="1" applyAlignment="1" applyProtection="1">
      <alignment vertical="center" wrapText="1"/>
      <protection/>
    </xf>
    <xf numFmtId="0" fontId="5" fillId="9" borderId="59" xfId="0" applyFont="1" applyFill="1" applyBorder="1" applyAlignment="1" applyProtection="1">
      <alignment vertical="center" wrapText="1"/>
      <protection/>
    </xf>
    <xf numFmtId="0" fontId="5" fillId="9" borderId="16" xfId="0" applyFont="1" applyFill="1" applyBorder="1" applyAlignment="1" applyProtection="1">
      <alignment vertical="center" wrapText="1"/>
      <protection/>
    </xf>
    <xf numFmtId="0" fontId="5" fillId="9" borderId="58" xfId="0" applyFont="1" applyFill="1" applyBorder="1" applyAlignment="1" applyProtection="1">
      <alignment vertical="center" wrapText="1"/>
      <protection/>
    </xf>
    <xf numFmtId="0" fontId="5" fillId="9" borderId="29" xfId="0" applyFont="1" applyFill="1" applyBorder="1" applyAlignment="1" applyProtection="1">
      <alignment vertical="center" wrapText="1"/>
      <protection/>
    </xf>
    <xf numFmtId="0" fontId="5" fillId="9" borderId="57" xfId="0" applyFont="1" applyFill="1" applyBorder="1" applyAlignment="1" applyProtection="1">
      <alignment vertical="center" wrapText="1"/>
      <protection/>
    </xf>
    <xf numFmtId="0" fontId="5" fillId="9" borderId="15" xfId="0" applyFont="1" applyFill="1" applyBorder="1" applyAlignment="1" applyProtection="1">
      <alignment horizontal="left" vertical="top" wrapText="1"/>
      <protection locked="0"/>
    </xf>
    <xf numFmtId="0" fontId="5" fillId="9" borderId="17" xfId="0" applyFont="1" applyFill="1" applyBorder="1" applyAlignment="1" applyProtection="1">
      <alignment horizontal="left" vertical="top" wrapText="1"/>
      <protection locked="0"/>
    </xf>
    <xf numFmtId="0" fontId="5" fillId="9" borderId="35" xfId="0" applyFont="1" applyFill="1" applyBorder="1" applyAlignment="1" applyProtection="1">
      <alignment horizontal="left" vertical="top" wrapText="1"/>
      <protection locked="0"/>
    </xf>
    <xf numFmtId="0" fontId="5" fillId="9" borderId="10" xfId="0" applyFont="1" applyFill="1" applyBorder="1" applyAlignment="1" applyProtection="1">
      <alignment horizontal="left" vertical="top" wrapText="1"/>
      <protection locked="0"/>
    </xf>
    <xf numFmtId="0" fontId="5" fillId="9" borderId="0" xfId="0" applyFont="1" applyFill="1" applyAlignment="1" applyProtection="1">
      <alignment horizontal="left" vertical="top" wrapText="1"/>
      <protection locked="0"/>
    </xf>
    <xf numFmtId="0" fontId="5" fillId="9" borderId="6" xfId="0" applyFont="1" applyFill="1" applyBorder="1" applyAlignment="1" applyProtection="1">
      <alignment horizontal="left" vertical="top" wrapText="1"/>
      <protection locked="0"/>
    </xf>
    <xf numFmtId="0" fontId="5" fillId="9" borderId="32" xfId="0" applyFont="1" applyFill="1" applyBorder="1" applyAlignment="1" applyProtection="1">
      <alignment horizontal="left" vertical="top" wrapText="1"/>
      <protection locked="0"/>
    </xf>
    <xf numFmtId="0" fontId="5" fillId="9" borderId="5" xfId="0" applyFont="1" applyFill="1" applyBorder="1" applyAlignment="1" applyProtection="1">
      <alignment horizontal="left" vertical="top" wrapText="1"/>
      <protection locked="0"/>
    </xf>
    <xf numFmtId="0" fontId="5" fillId="9" borderId="7" xfId="0" applyFont="1" applyFill="1" applyBorder="1" applyAlignment="1" applyProtection="1">
      <alignment horizontal="left" vertical="top" wrapText="1"/>
      <protection locked="0"/>
    </xf>
    <xf numFmtId="0" fontId="10" fillId="2" borderId="32" xfId="0" applyFont="1" applyFill="1" applyBorder="1" applyAlignment="1" applyProtection="1">
      <alignment horizontal="left" vertical="center" shrinkToFit="1"/>
      <protection/>
    </xf>
    <xf numFmtId="0" fontId="10" fillId="2" borderId="5" xfId="0" applyFont="1" applyFill="1" applyBorder="1" applyAlignment="1" applyProtection="1">
      <alignment horizontal="left" vertical="center" shrinkToFit="1"/>
      <protection/>
    </xf>
    <xf numFmtId="0" fontId="10" fillId="2" borderId="7" xfId="0" applyFont="1" applyFill="1" applyBorder="1" applyAlignment="1" applyProtection="1">
      <alignment horizontal="left" vertical="center" shrinkToFit="1"/>
      <protection/>
    </xf>
    <xf numFmtId="0" fontId="10" fillId="2" borderId="9" xfId="0" applyFont="1" applyFill="1" applyBorder="1" applyAlignment="1" applyProtection="1">
      <alignment horizontal="left" vertical="center" shrinkToFit="1"/>
      <protection/>
    </xf>
    <xf numFmtId="0" fontId="10" fillId="2" borderId="3" xfId="0" applyFont="1" applyFill="1" applyBorder="1" applyAlignment="1" applyProtection="1">
      <alignment horizontal="left" vertical="center" shrinkToFit="1"/>
      <protection/>
    </xf>
    <xf numFmtId="0" fontId="10" fillId="2" borderId="8" xfId="0" applyFont="1" applyFill="1" applyBorder="1" applyAlignment="1" applyProtection="1">
      <alignment horizontal="left" vertical="center" shrinkToFit="1"/>
      <protection/>
    </xf>
    <xf numFmtId="0" fontId="4" fillId="0" borderId="17"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2" borderId="9"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4" fillId="2" borderId="8" xfId="0" applyFont="1" applyFill="1" applyBorder="1" applyAlignment="1" applyProtection="1">
      <alignment horizontal="center" vertical="center"/>
      <protection/>
    </xf>
    <xf numFmtId="0" fontId="5" fillId="9" borderId="17" xfId="0" applyFont="1" applyFill="1" applyBorder="1" applyAlignment="1" applyProtection="1">
      <alignment horizontal="left" vertical="top" wrapText="1"/>
      <protection/>
    </xf>
    <xf numFmtId="0" fontId="5" fillId="9" borderId="35" xfId="0" applyFont="1" applyFill="1" applyBorder="1" applyAlignment="1" applyProtection="1">
      <alignment horizontal="left" vertical="top" wrapText="1"/>
      <protection/>
    </xf>
    <xf numFmtId="0" fontId="5" fillId="9" borderId="10" xfId="0" applyFont="1" applyFill="1" applyBorder="1" applyAlignment="1" applyProtection="1">
      <alignment horizontal="left" vertical="top" wrapText="1"/>
      <protection/>
    </xf>
    <xf numFmtId="0" fontId="5" fillId="9" borderId="0" xfId="0" applyFont="1" applyFill="1" applyBorder="1" applyAlignment="1" applyProtection="1">
      <alignment horizontal="left" vertical="top" wrapText="1"/>
      <protection/>
    </xf>
    <xf numFmtId="0" fontId="5" fillId="9" borderId="6" xfId="0" applyFont="1" applyFill="1" applyBorder="1" applyAlignment="1" applyProtection="1">
      <alignment horizontal="left" vertical="top" wrapText="1"/>
      <protection/>
    </xf>
    <xf numFmtId="0" fontId="5" fillId="9" borderId="32" xfId="0" applyFont="1" applyFill="1" applyBorder="1" applyAlignment="1" applyProtection="1">
      <alignment horizontal="left" vertical="top" wrapText="1"/>
      <protection/>
    </xf>
    <xf numFmtId="0" fontId="5" fillId="9" borderId="5" xfId="0" applyFont="1" applyFill="1" applyBorder="1" applyAlignment="1" applyProtection="1">
      <alignment horizontal="left" vertical="top" wrapText="1"/>
      <protection/>
    </xf>
    <xf numFmtId="0" fontId="5" fillId="9" borderId="7" xfId="0" applyFont="1" applyFill="1" applyBorder="1" applyAlignment="1" applyProtection="1">
      <alignment horizontal="left" vertical="top" wrapText="1"/>
      <protection/>
    </xf>
    <xf numFmtId="0" fontId="5" fillId="9" borderId="33" xfId="0" applyFont="1" applyFill="1" applyBorder="1" applyAlignment="1" applyProtection="1">
      <alignment vertical="center" wrapText="1"/>
      <protection/>
    </xf>
    <xf numFmtId="0" fontId="5" fillId="9" borderId="40" xfId="0" applyFont="1" applyFill="1" applyBorder="1" applyAlignment="1" applyProtection="1">
      <alignment vertical="center" wrapText="1"/>
      <protection/>
    </xf>
    <xf numFmtId="0" fontId="5" fillId="9" borderId="10" xfId="0" applyFont="1" applyFill="1" applyBorder="1" applyAlignment="1" applyProtection="1">
      <alignment vertical="center" wrapText="1"/>
      <protection/>
    </xf>
    <xf numFmtId="0" fontId="5" fillId="9" borderId="6" xfId="0" applyFont="1" applyFill="1" applyBorder="1" applyAlignment="1" applyProtection="1">
      <alignment vertical="center" wrapText="1"/>
      <protection/>
    </xf>
    <xf numFmtId="0" fontId="5" fillId="9" borderId="34" xfId="0" applyFont="1" applyFill="1" applyBorder="1" applyAlignment="1" applyProtection="1">
      <alignment horizontal="left" vertical="center" wrapText="1"/>
      <protection/>
    </xf>
    <xf numFmtId="0" fontId="5" fillId="9" borderId="38" xfId="0" applyFont="1" applyFill="1" applyBorder="1" applyAlignment="1" applyProtection="1">
      <alignment horizontal="left" vertical="center" wrapText="1"/>
      <protection/>
    </xf>
    <xf numFmtId="0" fontId="5" fillId="9" borderId="29" xfId="0" applyFont="1" applyFill="1" applyBorder="1" applyAlignment="1" applyProtection="1">
      <alignment horizontal="left" vertical="center" wrapText="1"/>
      <protection/>
    </xf>
    <xf numFmtId="0" fontId="5" fillId="9" borderId="57" xfId="0" applyFont="1" applyFill="1" applyBorder="1" applyAlignment="1" applyProtection="1">
      <alignment horizontal="left" vertical="center" wrapText="1"/>
      <protection/>
    </xf>
    <xf numFmtId="0" fontId="5" fillId="2" borderId="9" xfId="0" applyFont="1" applyFill="1" applyBorder="1" applyAlignment="1" applyProtection="1">
      <alignment horizontal="center"/>
      <protection/>
    </xf>
    <xf numFmtId="0" fontId="5" fillId="2" borderId="3" xfId="0" applyFont="1" applyFill="1" applyBorder="1" applyAlignment="1" applyProtection="1">
      <alignment horizontal="center"/>
      <protection/>
    </xf>
    <xf numFmtId="0" fontId="5" fillId="2" borderId="8" xfId="0" applyFont="1" applyFill="1" applyBorder="1" applyAlignment="1" applyProtection="1">
      <alignment horizontal="center"/>
      <protection/>
    </xf>
    <xf numFmtId="0" fontId="10" fillId="2" borderId="9" xfId="0"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protection/>
    </xf>
    <xf numFmtId="0" fontId="10" fillId="2" borderId="8" xfId="0" applyFont="1" applyFill="1" applyBorder="1" applyAlignment="1" applyProtection="1">
      <alignment horizontal="center" vertical="center"/>
      <protection/>
    </xf>
    <xf numFmtId="0" fontId="9" fillId="9" borderId="59" xfId="0" applyFont="1" applyFill="1" applyBorder="1" applyAlignment="1" applyProtection="1">
      <alignment vertical="center" wrapText="1"/>
      <protection/>
    </xf>
    <xf numFmtId="0" fontId="27" fillId="0" borderId="0" xfId="0" applyFont="1" applyBorder="1" applyAlignment="1" applyProtection="1">
      <alignment horizontal="center" vertical="center" shrinkToFit="1"/>
      <protection hidden="1"/>
    </xf>
    <xf numFmtId="0" fontId="26" fillId="0" borderId="0" xfId="0" applyFont="1" applyFill="1" applyAlignment="1" applyProtection="1">
      <alignment horizontal="center" vertical="center"/>
      <protection/>
    </xf>
    <xf numFmtId="0" fontId="9" fillId="9" borderId="17" xfId="0" applyFont="1" applyFill="1" applyBorder="1" applyAlignment="1" applyProtection="1">
      <alignment horizontal="left" vertical="top" wrapText="1"/>
      <protection/>
    </xf>
    <xf numFmtId="0" fontId="9" fillId="9" borderId="35" xfId="0" applyFont="1" applyFill="1" applyBorder="1" applyAlignment="1" applyProtection="1">
      <alignment horizontal="left" vertical="top" wrapText="1"/>
      <protection/>
    </xf>
    <xf numFmtId="0" fontId="9" fillId="9" borderId="10" xfId="0" applyFont="1" applyFill="1" applyBorder="1" applyAlignment="1" applyProtection="1">
      <alignment horizontal="left" vertical="top" wrapText="1"/>
      <protection/>
    </xf>
    <xf numFmtId="0" fontId="9" fillId="9" borderId="0" xfId="0" applyFont="1" applyFill="1" applyBorder="1" applyAlignment="1" applyProtection="1">
      <alignment horizontal="left" vertical="top" wrapText="1"/>
      <protection/>
    </xf>
    <xf numFmtId="0" fontId="9" fillId="9" borderId="6" xfId="0" applyFont="1" applyFill="1" applyBorder="1" applyAlignment="1" applyProtection="1">
      <alignment horizontal="left" vertical="top" wrapText="1"/>
      <protection/>
    </xf>
    <xf numFmtId="0" fontId="9" fillId="9" borderId="32" xfId="0" applyFont="1" applyFill="1" applyBorder="1" applyAlignment="1" applyProtection="1">
      <alignment horizontal="left" vertical="top" wrapText="1"/>
      <protection/>
    </xf>
    <xf numFmtId="0" fontId="9" fillId="9" borderId="5" xfId="0" applyFont="1" applyFill="1" applyBorder="1" applyAlignment="1" applyProtection="1">
      <alignment horizontal="left" vertical="top" wrapText="1"/>
      <protection/>
    </xf>
    <xf numFmtId="0" fontId="9" fillId="9" borderId="7" xfId="0" applyFont="1" applyFill="1" applyBorder="1" applyAlignment="1" applyProtection="1">
      <alignment horizontal="left" vertical="top" wrapText="1"/>
      <protection/>
    </xf>
    <xf numFmtId="0" fontId="5" fillId="9" borderId="15" xfId="0" applyFont="1" applyFill="1" applyBorder="1" applyAlignment="1" applyProtection="1">
      <alignment vertical="center" wrapText="1"/>
      <protection/>
    </xf>
    <xf numFmtId="0" fontId="5" fillId="9" borderId="35" xfId="0" applyFont="1" applyFill="1" applyBorder="1" applyAlignment="1" applyProtection="1">
      <alignment vertical="center" wrapText="1"/>
      <protection/>
    </xf>
    <xf numFmtId="0" fontId="5" fillId="9" borderId="30" xfId="0" applyFont="1" applyFill="1" applyBorder="1" applyAlignment="1" applyProtection="1">
      <alignment horizontal="left" vertical="center" wrapText="1"/>
      <protection/>
    </xf>
    <xf numFmtId="0" fontId="5" fillId="9" borderId="59" xfId="0" applyFont="1" applyFill="1" applyBorder="1" applyAlignment="1" applyProtection="1">
      <alignment horizontal="left" vertical="center" wrapText="1"/>
      <protection/>
    </xf>
    <xf numFmtId="0" fontId="5" fillId="9" borderId="16" xfId="0" applyFont="1" applyFill="1" applyBorder="1" applyAlignment="1" applyProtection="1">
      <alignment horizontal="left" vertical="center" wrapText="1"/>
      <protection/>
    </xf>
    <xf numFmtId="0" fontId="5" fillId="9" borderId="58" xfId="0" applyFont="1" applyFill="1" applyBorder="1" applyAlignment="1" applyProtection="1">
      <alignment horizontal="left" vertical="center" wrapText="1"/>
      <protection/>
    </xf>
    <xf numFmtId="0" fontId="5" fillId="9" borderId="15" xfId="0" applyFont="1" applyFill="1" applyBorder="1" applyAlignment="1" applyProtection="1">
      <alignment horizontal="left" vertical="center" wrapText="1"/>
      <protection/>
    </xf>
    <xf numFmtId="0" fontId="5" fillId="9" borderId="35" xfId="0" applyFont="1" applyFill="1" applyBorder="1" applyAlignment="1" applyProtection="1">
      <alignment horizontal="left" vertical="center" wrapText="1"/>
      <protection/>
    </xf>
    <xf numFmtId="0" fontId="6" fillId="9" borderId="34" xfId="0" applyFont="1" applyFill="1" applyBorder="1" applyAlignment="1" applyProtection="1">
      <alignment horizontal="left" vertical="center" wrapText="1"/>
      <protection/>
    </xf>
    <xf numFmtId="0" fontId="6" fillId="9" borderId="38" xfId="0" applyFont="1" applyFill="1" applyBorder="1" applyAlignment="1" applyProtection="1">
      <alignment horizontal="left" vertical="center" wrapText="1"/>
      <protection/>
    </xf>
    <xf numFmtId="0" fontId="5" fillId="9" borderId="32" xfId="0" applyFont="1" applyFill="1" applyBorder="1" applyAlignment="1" applyProtection="1">
      <alignment vertical="center" wrapText="1"/>
      <protection/>
    </xf>
    <xf numFmtId="0" fontId="5" fillId="9" borderId="7" xfId="0" applyFont="1" applyFill="1" applyBorder="1" applyAlignment="1" applyProtection="1">
      <alignment vertical="center" wrapText="1"/>
      <protection/>
    </xf>
    <xf numFmtId="0" fontId="5" fillId="9" borderId="60" xfId="0" applyFont="1" applyFill="1" applyBorder="1" applyAlignment="1" applyProtection="1">
      <alignment vertical="center" wrapText="1"/>
      <protection/>
    </xf>
    <xf numFmtId="0" fontId="5" fillId="9" borderId="61" xfId="0" applyFont="1" applyFill="1" applyBorder="1" applyAlignment="1" applyProtection="1">
      <alignment vertical="center" wrapText="1"/>
      <protection/>
    </xf>
    <xf numFmtId="0" fontId="4"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9" fillId="9" borderId="57" xfId="0" applyFont="1" applyFill="1" applyBorder="1" applyAlignment="1" applyProtection="1">
      <alignment vertical="center" wrapText="1"/>
      <protection/>
    </xf>
    <xf numFmtId="0" fontId="25" fillId="0" borderId="17"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10" fillId="2" borderId="15" xfId="0" applyFont="1" applyFill="1" applyBorder="1" applyAlignment="1" applyProtection="1">
      <alignment horizontal="left" vertical="center" shrinkToFit="1"/>
      <protection/>
    </xf>
    <xf numFmtId="0" fontId="10" fillId="2" borderId="17" xfId="0" applyFont="1" applyFill="1" applyBorder="1" applyAlignment="1" applyProtection="1">
      <alignment horizontal="left" vertical="center" shrinkToFit="1"/>
      <protection/>
    </xf>
    <xf numFmtId="0" fontId="10" fillId="2" borderId="35" xfId="0" applyFont="1" applyFill="1" applyBorder="1" applyAlignment="1" applyProtection="1">
      <alignment horizontal="left" vertical="center" shrinkToFit="1"/>
      <protection/>
    </xf>
    <xf numFmtId="0" fontId="4" fillId="0" borderId="15"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7"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8" xfId="0" applyFont="1" applyFill="1" applyBorder="1" applyAlignment="1" applyProtection="1">
      <alignment horizontal="center" vertical="center"/>
      <protection/>
    </xf>
    <xf numFmtId="0" fontId="9" fillId="9" borderId="35" xfId="0" applyFont="1" applyFill="1" applyBorder="1" applyAlignment="1" applyProtection="1">
      <alignment vertical="center" wrapText="1"/>
      <protection/>
    </xf>
    <xf numFmtId="0" fontId="9" fillId="9" borderId="38"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58" xfId="0" applyFont="1" applyFill="1" applyBorder="1" applyAlignment="1" applyProtection="1">
      <alignment vertical="center" wrapText="1"/>
      <protection/>
    </xf>
    <xf numFmtId="0" fontId="5" fillId="9" borderId="62" xfId="0" applyFont="1" applyFill="1" applyBorder="1" applyAlignment="1" applyProtection="1">
      <alignment vertical="center" wrapText="1"/>
      <protection/>
    </xf>
    <xf numFmtId="0" fontId="5" fillId="9" borderId="63" xfId="0" applyFont="1" applyFill="1" applyBorder="1" applyAlignment="1" applyProtection="1">
      <alignment vertical="center" wrapText="1"/>
      <protection/>
    </xf>
    <xf numFmtId="0" fontId="5" fillId="9" borderId="64" xfId="0" applyFont="1" applyFill="1" applyBorder="1" applyAlignment="1" applyProtection="1">
      <alignment horizontal="left" vertical="center" wrapText="1"/>
      <protection/>
    </xf>
    <xf numFmtId="0" fontId="5" fillId="9" borderId="65" xfId="0" applyFont="1" applyFill="1" applyBorder="1" applyAlignment="1" applyProtection="1">
      <alignment horizontal="left" vertical="center" wrapText="1"/>
      <protection/>
    </xf>
    <xf numFmtId="0" fontId="5" fillId="9" borderId="66" xfId="0" applyFont="1" applyFill="1" applyBorder="1" applyAlignment="1" applyProtection="1">
      <alignment horizontal="left" vertical="center" wrapText="1"/>
      <protection/>
    </xf>
    <xf numFmtId="0" fontId="19" fillId="9" borderId="67" xfId="0" applyFont="1" applyFill="1" applyBorder="1" applyAlignment="1" applyProtection="1">
      <alignment vertical="top" wrapText="1"/>
      <protection/>
    </xf>
    <xf numFmtId="0" fontId="5" fillId="9" borderId="68" xfId="0" applyFont="1" applyFill="1" applyBorder="1" applyAlignment="1" applyProtection="1">
      <alignment vertical="top" wrapText="1"/>
      <protection/>
    </xf>
    <xf numFmtId="0" fontId="5" fillId="9" borderId="69" xfId="0" applyFont="1" applyFill="1" applyBorder="1" applyAlignment="1" applyProtection="1">
      <alignment vertical="top" wrapText="1"/>
      <protection/>
    </xf>
    <xf numFmtId="0" fontId="5" fillId="9" borderId="67" xfId="0" applyFont="1" applyFill="1" applyBorder="1" applyAlignment="1" applyProtection="1">
      <alignment vertical="top" wrapText="1"/>
      <protection/>
    </xf>
    <xf numFmtId="0" fontId="5" fillId="9" borderId="12" xfId="0" applyFont="1" applyFill="1" applyBorder="1" applyAlignment="1" applyProtection="1">
      <alignment/>
      <protection/>
    </xf>
    <xf numFmtId="0" fontId="5" fillId="9" borderId="13" xfId="0" applyFont="1" applyFill="1" applyBorder="1" applyAlignment="1" applyProtection="1">
      <alignment/>
      <protection/>
    </xf>
    <xf numFmtId="0" fontId="5" fillId="9" borderId="14" xfId="0" applyFont="1" applyFill="1" applyBorder="1" applyAlignment="1" applyProtection="1">
      <alignment/>
      <protection/>
    </xf>
    <xf numFmtId="0" fontId="19" fillId="9" borderId="15" xfId="0" applyFont="1" applyFill="1" applyBorder="1" applyAlignment="1" applyProtection="1">
      <alignment vertical="top" wrapText="1"/>
      <protection/>
    </xf>
    <xf numFmtId="0" fontId="5" fillId="9" borderId="17" xfId="0" applyFont="1" applyFill="1" applyBorder="1" applyAlignment="1" applyProtection="1">
      <alignment vertical="top" wrapText="1"/>
      <protection/>
    </xf>
    <xf numFmtId="0" fontId="5" fillId="9" borderId="35" xfId="0" applyFont="1" applyFill="1" applyBorder="1" applyAlignment="1" applyProtection="1">
      <alignment vertical="top" wrapText="1"/>
      <protection/>
    </xf>
    <xf numFmtId="0" fontId="5" fillId="9" borderId="10" xfId="0" applyFont="1" applyFill="1" applyBorder="1" applyAlignment="1" applyProtection="1">
      <alignment vertical="top" wrapText="1"/>
      <protection/>
    </xf>
    <xf numFmtId="0" fontId="5" fillId="9" borderId="0" xfId="0" applyFont="1" applyFill="1" applyBorder="1" applyAlignment="1" applyProtection="1">
      <alignment vertical="top" wrapText="1"/>
      <protection/>
    </xf>
    <xf numFmtId="0" fontId="5" fillId="9" borderId="6" xfId="0" applyFont="1" applyFill="1" applyBorder="1" applyAlignment="1" applyProtection="1">
      <alignment vertical="top" wrapText="1"/>
      <protection/>
    </xf>
    <xf numFmtId="0" fontId="5" fillId="9" borderId="32" xfId="0" applyFont="1" applyFill="1" applyBorder="1" applyAlignment="1" applyProtection="1">
      <alignment/>
      <protection/>
    </xf>
    <xf numFmtId="0" fontId="5" fillId="9" borderId="5" xfId="0" applyFont="1" applyFill="1" applyBorder="1" applyAlignment="1" applyProtection="1">
      <alignment/>
      <protection/>
    </xf>
    <xf numFmtId="0" fontId="5" fillId="9" borderId="7" xfId="0" applyFont="1" applyFill="1" applyBorder="1" applyAlignment="1" applyProtection="1">
      <alignment/>
      <protection/>
    </xf>
    <xf numFmtId="0" fontId="5" fillId="9" borderId="70" xfId="0" applyFont="1" applyFill="1" applyBorder="1" applyAlignment="1" applyProtection="1">
      <alignment vertical="center" wrapText="1"/>
      <protection/>
    </xf>
    <xf numFmtId="0" fontId="5" fillId="9" borderId="71" xfId="0" applyFont="1" applyFill="1" applyBorder="1" applyAlignment="1" applyProtection="1">
      <alignment vertical="center" wrapText="1"/>
      <protection/>
    </xf>
    <xf numFmtId="0" fontId="4" fillId="2" borderId="9" xfId="0" applyFont="1" applyFill="1" applyBorder="1" applyAlignment="1" applyProtection="1">
      <alignment horizontal="center" vertical="center" shrinkToFit="1"/>
      <protection/>
    </xf>
    <xf numFmtId="0" fontId="4" fillId="2" borderId="3" xfId="0" applyFont="1" applyFill="1" applyBorder="1" applyAlignment="1" applyProtection="1">
      <alignment horizontal="center" vertical="center" shrinkToFit="1"/>
      <protection/>
    </xf>
    <xf numFmtId="0" fontId="4" fillId="2" borderId="8" xfId="0" applyFont="1" applyFill="1" applyBorder="1" applyAlignment="1" applyProtection="1">
      <alignment horizontal="center" vertical="center" shrinkToFit="1"/>
      <protection/>
    </xf>
    <xf numFmtId="0" fontId="5" fillId="0" borderId="15" xfId="0" applyFont="1" applyFill="1" applyBorder="1" applyAlignment="1" applyProtection="1">
      <alignment vertical="center" wrapText="1"/>
      <protection/>
    </xf>
    <xf numFmtId="0" fontId="5" fillId="0" borderId="35" xfId="0" applyFont="1" applyFill="1" applyBorder="1" applyAlignment="1" applyProtection="1">
      <alignment vertical="center" wrapText="1"/>
      <protection/>
    </xf>
    <xf numFmtId="0" fontId="5" fillId="9" borderId="15" xfId="0" applyFont="1" applyFill="1" applyBorder="1" applyAlignment="1" applyProtection="1">
      <alignment horizontal="left" vertical="top" wrapText="1" shrinkToFit="1"/>
      <protection locked="0"/>
    </xf>
    <xf numFmtId="0" fontId="5" fillId="9" borderId="17" xfId="0" applyFont="1" applyFill="1" applyBorder="1" applyAlignment="1" applyProtection="1">
      <alignment horizontal="left" vertical="top" wrapText="1" shrinkToFit="1"/>
      <protection locked="0"/>
    </xf>
    <xf numFmtId="0" fontId="5" fillId="9" borderId="35" xfId="0" applyFont="1" applyFill="1" applyBorder="1" applyAlignment="1" applyProtection="1">
      <alignment horizontal="left" vertical="top" wrapText="1" shrinkToFit="1"/>
      <protection locked="0"/>
    </xf>
    <xf numFmtId="0" fontId="5" fillId="9" borderId="10" xfId="0" applyFont="1" applyFill="1" applyBorder="1" applyAlignment="1" applyProtection="1">
      <alignment horizontal="left" vertical="top" wrapText="1" shrinkToFit="1"/>
      <protection locked="0"/>
    </xf>
    <xf numFmtId="0" fontId="5" fillId="9" borderId="0" xfId="0" applyFont="1" applyFill="1" applyAlignment="1" applyProtection="1">
      <alignment horizontal="left" vertical="top" wrapText="1" shrinkToFit="1"/>
      <protection locked="0"/>
    </xf>
    <xf numFmtId="0" fontId="5" fillId="9" borderId="6" xfId="0" applyFont="1" applyFill="1" applyBorder="1" applyAlignment="1" applyProtection="1">
      <alignment horizontal="left" vertical="top" wrapText="1" shrinkToFit="1"/>
      <protection locked="0"/>
    </xf>
    <xf numFmtId="0" fontId="5" fillId="9" borderId="32" xfId="0" applyFont="1" applyFill="1" applyBorder="1" applyAlignment="1" applyProtection="1">
      <alignment horizontal="left" vertical="top" wrapText="1" shrinkToFit="1"/>
      <protection locked="0"/>
    </xf>
    <xf numFmtId="0" fontId="5" fillId="9" borderId="5" xfId="0" applyFont="1" applyFill="1" applyBorder="1" applyAlignment="1" applyProtection="1">
      <alignment horizontal="left" vertical="top" wrapText="1" shrinkToFit="1"/>
      <protection locked="0"/>
    </xf>
    <xf numFmtId="0" fontId="5" fillId="9" borderId="7" xfId="0" applyFont="1" applyFill="1" applyBorder="1" applyAlignment="1" applyProtection="1">
      <alignment horizontal="left" vertical="top" wrapText="1" shrinkToFit="1"/>
      <protection locked="0"/>
    </xf>
    <xf numFmtId="0" fontId="28" fillId="0" borderId="42" xfId="0" applyFont="1" applyBorder="1" applyAlignment="1" applyProtection="1">
      <alignment horizontal="center" vertical="center"/>
      <protection hidden="1"/>
    </xf>
    <xf numFmtId="0" fontId="28" fillId="0" borderId="44" xfId="0" applyFont="1" applyBorder="1" applyAlignment="1" applyProtection="1">
      <alignment horizontal="center" vertical="center"/>
      <protection hidden="1"/>
    </xf>
    <xf numFmtId="0" fontId="22" fillId="2" borderId="4" xfId="0" applyFont="1" applyFill="1" applyBorder="1" applyAlignment="1" applyProtection="1">
      <alignment horizontal="center" vertical="center" shrinkToFit="1"/>
      <protection/>
    </xf>
    <xf numFmtId="0" fontId="10" fillId="0" borderId="72" xfId="0" applyFont="1" applyBorder="1" applyAlignment="1" applyProtection="1">
      <alignment horizontal="center" vertical="center" shrinkToFit="1"/>
      <protection/>
    </xf>
    <xf numFmtId="0" fontId="10" fillId="0" borderId="41" xfId="0" applyFont="1" applyBorder="1" applyAlignment="1" applyProtection="1">
      <alignment horizontal="center" vertical="center" shrinkToFit="1"/>
      <protection/>
    </xf>
    <xf numFmtId="0" fontId="10" fillId="0" borderId="73" xfId="0" applyFont="1" applyBorder="1" applyAlignment="1" applyProtection="1">
      <alignment horizontal="center" vertical="center" shrinkToFit="1"/>
      <protection/>
    </xf>
    <xf numFmtId="0" fontId="28" fillId="0" borderId="74" xfId="0" applyFont="1" applyBorder="1" applyAlignment="1" applyProtection="1">
      <alignment horizontal="center" vertical="center"/>
      <protection hidden="1"/>
    </xf>
    <xf numFmtId="0" fontId="5" fillId="9" borderId="75" xfId="0" applyFont="1" applyFill="1" applyBorder="1" applyAlignment="1" applyProtection="1">
      <alignment vertical="center" wrapText="1"/>
      <protection/>
    </xf>
    <xf numFmtId="0" fontId="5" fillId="9" borderId="76" xfId="0" applyFont="1" applyFill="1" applyBorder="1" applyAlignment="1" applyProtection="1">
      <alignment vertical="center" wrapText="1"/>
      <protection/>
    </xf>
    <xf numFmtId="0" fontId="5" fillId="0" borderId="1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32"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28" fillId="0" borderId="11"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0" fontId="28" fillId="0" borderId="77" xfId="0" applyFont="1" applyBorder="1" applyAlignment="1" applyProtection="1">
      <alignment horizontal="center" vertical="center"/>
      <protection hidden="1"/>
    </xf>
    <xf numFmtId="0" fontId="28" fillId="0" borderId="78" xfId="0" applyFont="1" applyBorder="1" applyAlignment="1" applyProtection="1">
      <alignment horizontal="center" vertical="center"/>
      <protection hidden="1"/>
    </xf>
    <xf numFmtId="0" fontId="28" fillId="0" borderId="79" xfId="0" applyFont="1" applyBorder="1" applyAlignment="1" applyProtection="1">
      <alignment horizontal="center" vertical="center"/>
      <protection hidden="1"/>
    </xf>
    <xf numFmtId="0" fontId="28" fillId="0" borderId="80"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2" borderId="0" xfId="0" applyFont="1" applyFill="1" applyBorder="1" applyAlignment="1" applyProtection="1">
      <alignment horizontal="center" vertical="center" shrinkToFit="1"/>
      <protection hidden="1"/>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9" borderId="0" xfId="0" applyFont="1" applyFill="1" applyBorder="1" applyAlignment="1" applyProtection="1">
      <alignment horizontal="left" vertical="top" wrapText="1"/>
      <protection locked="0"/>
    </xf>
    <xf numFmtId="0" fontId="4" fillId="2" borderId="9"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5" fillId="9" borderId="32" xfId="0" applyFont="1" applyFill="1" applyBorder="1" applyAlignment="1" applyProtection="1">
      <alignment vertical="top"/>
      <protection/>
    </xf>
    <xf numFmtId="0" fontId="5" fillId="9" borderId="5" xfId="0" applyFont="1" applyFill="1" applyBorder="1" applyAlignment="1" applyProtection="1">
      <alignment vertical="top"/>
      <protection/>
    </xf>
    <xf numFmtId="0" fontId="5" fillId="9" borderId="7" xfId="0" applyFont="1" applyFill="1" applyBorder="1" applyAlignment="1" applyProtection="1">
      <alignment vertical="top"/>
      <protection/>
    </xf>
    <xf numFmtId="0" fontId="5" fillId="9" borderId="32" xfId="0" applyFont="1" applyFill="1" applyBorder="1" applyAlignment="1" applyProtection="1">
      <alignment vertical="top" wrapText="1"/>
      <protection/>
    </xf>
    <xf numFmtId="0" fontId="5" fillId="9" borderId="5" xfId="0" applyFont="1" applyFill="1" applyBorder="1" applyAlignment="1" applyProtection="1">
      <alignment vertical="top" wrapText="1"/>
      <protection/>
    </xf>
    <xf numFmtId="0" fontId="5" fillId="9" borderId="7" xfId="0" applyFont="1" applyFill="1" applyBorder="1" applyAlignment="1" applyProtection="1">
      <alignment vertical="top" wrapText="1"/>
      <protection/>
    </xf>
    <xf numFmtId="0" fontId="19" fillId="0" borderId="15"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top" wrapText="1"/>
      <protection/>
    </xf>
    <xf numFmtId="0" fontId="5" fillId="0" borderId="35" xfId="0" applyFont="1" applyFill="1" applyBorder="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5" fillId="0" borderId="5" xfId="0" applyFont="1" applyFill="1" applyBorder="1" applyAlignment="1" applyProtection="1">
      <alignment horizontal="left" vertical="top" wrapText="1"/>
      <protection/>
    </xf>
    <xf numFmtId="0" fontId="5" fillId="0" borderId="7" xfId="0" applyFont="1" applyFill="1" applyBorder="1" applyAlignment="1" applyProtection="1">
      <alignment horizontal="left" vertical="top" wrapText="1"/>
      <protection/>
    </xf>
    <xf numFmtId="0" fontId="5" fillId="9" borderId="10" xfId="0" applyFont="1" applyFill="1" applyBorder="1" applyAlignment="1" applyProtection="1">
      <alignment/>
      <protection/>
    </xf>
    <xf numFmtId="0" fontId="5" fillId="9" borderId="0" xfId="0" applyFont="1" applyFill="1" applyBorder="1" applyAlignment="1" applyProtection="1">
      <alignment/>
      <protection/>
    </xf>
    <xf numFmtId="0" fontId="5" fillId="9" borderId="6" xfId="0" applyFont="1" applyFill="1" applyBorder="1" applyAlignment="1" applyProtection="1">
      <alignment/>
      <protection/>
    </xf>
    <xf numFmtId="0" fontId="21" fillId="0" borderId="0" xfId="0" applyFont="1" applyBorder="1" applyAlignment="1" applyProtection="1">
      <alignment horizontal="left" vertical="center" wrapText="1" shrinkToFit="1"/>
      <protection/>
    </xf>
    <xf numFmtId="0" fontId="21" fillId="0" borderId="0" xfId="0" applyFont="1" applyBorder="1" applyAlignment="1" applyProtection="1">
      <alignment horizontal="left" vertical="center" shrinkToFit="1"/>
      <protection/>
    </xf>
    <xf numFmtId="0" fontId="10" fillId="0" borderId="0" xfId="0" applyFont="1" applyBorder="1" applyAlignment="1" applyProtection="1">
      <alignment horizontal="center" vertical="center" shrinkToFit="1"/>
      <protection/>
    </xf>
    <xf numFmtId="0" fontId="22" fillId="2" borderId="9" xfId="0" applyFont="1" applyFill="1" applyBorder="1" applyAlignment="1" applyProtection="1">
      <alignment horizontal="center" vertical="center"/>
      <protection/>
    </xf>
    <xf numFmtId="0" fontId="22" fillId="2" borderId="3" xfId="0" applyFont="1" applyFill="1" applyBorder="1" applyAlignment="1" applyProtection="1">
      <alignment horizontal="center" vertical="center"/>
      <protection/>
    </xf>
    <xf numFmtId="0" fontId="22" fillId="2" borderId="8" xfId="0" applyFont="1" applyFill="1" applyBorder="1" applyAlignment="1" applyProtection="1">
      <alignment horizontal="center" vertical="center"/>
      <protection/>
    </xf>
    <xf numFmtId="0" fontId="5" fillId="9" borderId="5" xfId="0" applyNumberFormat="1" applyFont="1" applyFill="1" applyBorder="1" applyAlignment="1" applyProtection="1">
      <alignment horizontal="left" vertical="center" shrinkToFit="1"/>
      <protection/>
    </xf>
    <xf numFmtId="0" fontId="5" fillId="9" borderId="5" xfId="0" applyFont="1" applyFill="1" applyBorder="1" applyAlignment="1" applyProtection="1">
      <alignment horizontal="center" vertical="center" shrinkToFit="1"/>
      <protection/>
    </xf>
    <xf numFmtId="0" fontId="33" fillId="9" borderId="5" xfId="0" applyFont="1" applyFill="1" applyBorder="1" applyAlignment="1" applyProtection="1">
      <alignment horizontal="left" vertical="center" shrinkToFit="1"/>
      <protection/>
    </xf>
    <xf numFmtId="0" fontId="21" fillId="2" borderId="9" xfId="0" applyFont="1" applyFill="1" applyBorder="1" applyAlignment="1">
      <alignment horizontal="left" vertical="center"/>
    </xf>
    <xf numFmtId="0" fontId="21" fillId="2" borderId="3" xfId="0" applyFont="1" applyFill="1" applyBorder="1" applyAlignment="1">
      <alignment horizontal="left" vertical="center"/>
    </xf>
    <xf numFmtId="0" fontId="21" fillId="2" borderId="8" xfId="0" applyFont="1" applyFill="1" applyBorder="1" applyAlignment="1">
      <alignment horizontal="left" vertical="center"/>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shrinkToFit="1"/>
    </xf>
    <xf numFmtId="0" fontId="35" fillId="9" borderId="0" xfId="0" applyFont="1" applyFill="1" applyAlignment="1">
      <alignment horizontal="left" vertical="center" shrinkToFit="1"/>
    </xf>
    <xf numFmtId="0" fontId="10" fillId="2" borderId="83"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22" fillId="2" borderId="9"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8" xfId="0" applyFont="1" applyFill="1" applyBorder="1" applyAlignment="1">
      <alignment horizontal="center" vertical="center"/>
    </xf>
    <xf numFmtId="0" fontId="10" fillId="2" borderId="84" xfId="0" applyNumberFormat="1" applyFont="1" applyFill="1" applyBorder="1" applyAlignment="1">
      <alignment horizontal="left" vertical="center" shrinkToFit="1"/>
    </xf>
    <xf numFmtId="0" fontId="10" fillId="2" borderId="23" xfId="0" applyNumberFormat="1" applyFont="1" applyFill="1" applyBorder="1" applyAlignment="1">
      <alignment horizontal="left" vertical="center" shrinkToFit="1"/>
    </xf>
    <xf numFmtId="0" fontId="10" fillId="2" borderId="85" xfId="0" applyNumberFormat="1" applyFont="1" applyFill="1" applyBorder="1" applyAlignment="1">
      <alignment horizontal="left" vertical="center" shrinkToFit="1"/>
    </xf>
    <xf numFmtId="0" fontId="10" fillId="0" borderId="74" xfId="0" applyFont="1" applyBorder="1" applyAlignment="1">
      <alignment horizontal="center" vertical="center" shrinkToFit="1"/>
    </xf>
    <xf numFmtId="0" fontId="10" fillId="0" borderId="86" xfId="0" applyFont="1" applyBorder="1" applyAlignment="1">
      <alignment horizontal="center" vertical="center" shrinkToFit="1"/>
    </xf>
    <xf numFmtId="0" fontId="10" fillId="0" borderId="42" xfId="0" applyFont="1" applyBorder="1" applyAlignment="1">
      <alignment horizontal="center" vertical="center" shrinkToFit="1"/>
    </xf>
    <xf numFmtId="0" fontId="30" fillId="2" borderId="45" xfId="0" applyFont="1" applyFill="1" applyBorder="1" applyAlignment="1">
      <alignment horizontal="center" vertical="center" shrinkToFit="1"/>
    </xf>
    <xf numFmtId="0" fontId="34" fillId="9" borderId="0" xfId="0" applyFont="1" applyFill="1" applyAlignment="1">
      <alignment horizontal="left" vertical="center" shrinkToFit="1"/>
    </xf>
    <xf numFmtId="0" fontId="20" fillId="2" borderId="87" xfId="0" applyFont="1" applyFill="1" applyBorder="1" applyAlignment="1">
      <alignment horizontal="center" vertical="center"/>
    </xf>
    <xf numFmtId="0" fontId="20" fillId="2" borderId="88" xfId="0" applyFont="1" applyFill="1" applyBorder="1" applyAlignment="1">
      <alignment horizontal="center" vertical="center"/>
    </xf>
    <xf numFmtId="0" fontId="20" fillId="2" borderId="89" xfId="0" applyFont="1" applyFill="1" applyBorder="1" applyAlignment="1">
      <alignment horizontal="center" vertical="center"/>
    </xf>
    <xf numFmtId="0" fontId="20" fillId="2" borderId="90" xfId="0" applyFont="1" applyFill="1" applyBorder="1" applyAlignment="1">
      <alignment horizontal="center" vertical="center"/>
    </xf>
    <xf numFmtId="0" fontId="20" fillId="2" borderId="91" xfId="0" applyFont="1" applyFill="1" applyBorder="1" applyAlignment="1">
      <alignment horizontal="center" vertical="center"/>
    </xf>
    <xf numFmtId="0" fontId="20" fillId="2" borderId="92" xfId="0" applyFont="1" applyFill="1" applyBorder="1" applyAlignment="1">
      <alignment horizontal="center" vertical="center"/>
    </xf>
    <xf numFmtId="0" fontId="10" fillId="2" borderId="80" xfId="0" applyFont="1" applyFill="1" applyBorder="1" applyAlignment="1">
      <alignment horizontal="center" vertical="center" shrinkToFit="1"/>
    </xf>
    <xf numFmtId="0" fontId="10" fillId="2" borderId="78" xfId="0" applyFont="1" applyFill="1" applyBorder="1" applyAlignment="1">
      <alignment horizontal="center" vertical="center" shrinkToFit="1"/>
    </xf>
    <xf numFmtId="0" fontId="28" fillId="9" borderId="0" xfId="22" applyFont="1" applyFill="1" applyAlignment="1">
      <alignment horizontal="center" vertical="center"/>
      <protection/>
    </xf>
    <xf numFmtId="0" fontId="4" fillId="2" borderId="9" xfId="22" applyFont="1" applyFill="1" applyBorder="1" applyAlignment="1">
      <alignment horizontal="center" vertical="center"/>
      <protection/>
    </xf>
    <xf numFmtId="0" fontId="4" fillId="2" borderId="3" xfId="22" applyFont="1" applyFill="1" applyBorder="1" applyAlignment="1">
      <alignment horizontal="center" vertical="center"/>
      <protection/>
    </xf>
    <xf numFmtId="0" fontId="5" fillId="9" borderId="9" xfId="22" applyFont="1" applyFill="1" applyBorder="1" applyAlignment="1">
      <alignment horizontal="left" vertical="center" shrinkToFit="1"/>
      <protection/>
    </xf>
    <xf numFmtId="0" fontId="5" fillId="9" borderId="3" xfId="22" applyFont="1" applyFill="1" applyBorder="1" applyAlignment="1">
      <alignment horizontal="left" vertical="center" shrinkToFit="1"/>
      <protection/>
    </xf>
    <xf numFmtId="0" fontId="5" fillId="9" borderId="8" xfId="22" applyFont="1" applyFill="1" applyBorder="1" applyAlignment="1">
      <alignment horizontal="left" vertical="center" shrinkToFit="1"/>
      <protection/>
    </xf>
    <xf numFmtId="0" fontId="0" fillId="0" borderId="11" xfId="0" applyBorder="1" applyAlignment="1" applyProtection="1">
      <alignment horizontal="center" vertical="center"/>
      <protection/>
    </xf>
    <xf numFmtId="0" fontId="12" fillId="2" borderId="11"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0" fillId="8" borderId="24" xfId="0" applyFill="1" applyBorder="1" applyAlignment="1" applyProtection="1">
      <alignment horizontal="center" vertical="center"/>
      <protection locked="0"/>
    </xf>
    <xf numFmtId="0" fontId="0" fillId="8" borderId="25" xfId="0" applyFill="1" applyBorder="1" applyAlignment="1" applyProtection="1">
      <alignment horizontal="center" vertical="center"/>
      <protection locked="0"/>
    </xf>
    <xf numFmtId="0" fontId="17" fillId="0" borderId="0" xfId="0" applyFont="1" applyAlignment="1" applyProtection="1">
      <alignment horizontal="left" vertical="center"/>
      <protection/>
    </xf>
    <xf numFmtId="0" fontId="11" fillId="2" borderId="20" xfId="0" applyFont="1" applyFill="1" applyBorder="1" applyAlignment="1" applyProtection="1">
      <alignment horizontal="center" vertical="center" wrapText="1"/>
      <protection/>
    </xf>
    <xf numFmtId="0" fontId="11" fillId="2" borderId="23" xfId="0" applyFont="1" applyFill="1" applyBorder="1" applyAlignment="1" applyProtection="1">
      <alignment horizontal="center" vertical="center" wrapText="1"/>
      <protection/>
    </xf>
    <xf numFmtId="0" fontId="11" fillId="2" borderId="21" xfId="0" applyFont="1" applyFill="1" applyBorder="1" applyAlignment="1" applyProtection="1">
      <alignment horizontal="center" vertical="center" wrapText="1"/>
      <protection/>
    </xf>
    <xf numFmtId="0" fontId="11" fillId="2" borderId="93" xfId="0" applyFont="1" applyFill="1" applyBorder="1" applyAlignment="1" applyProtection="1">
      <alignment horizontal="center" vertical="center" wrapText="1"/>
      <protection/>
    </xf>
    <xf numFmtId="0" fontId="11" fillId="2" borderId="0" xfId="0" applyFont="1" applyFill="1" applyBorder="1" applyAlignment="1" applyProtection="1">
      <alignment horizontal="center" vertical="center" wrapText="1"/>
      <protection/>
    </xf>
    <xf numFmtId="0" fontId="11" fillId="2" borderId="94" xfId="0" applyFont="1" applyFill="1" applyBorder="1" applyAlignment="1" applyProtection="1">
      <alignment horizontal="center" vertical="center" wrapText="1"/>
      <protection/>
    </xf>
    <xf numFmtId="0" fontId="11" fillId="2" borderId="95" xfId="0" applyFont="1" applyFill="1" applyBorder="1" applyAlignment="1" applyProtection="1">
      <alignment horizontal="center" vertical="center" wrapText="1"/>
      <protection/>
    </xf>
    <xf numFmtId="0" fontId="11" fillId="2" borderId="39" xfId="0" applyFont="1" applyFill="1" applyBorder="1" applyAlignment="1" applyProtection="1">
      <alignment horizontal="center" vertical="center" wrapText="1"/>
      <protection/>
    </xf>
    <xf numFmtId="0" fontId="11" fillId="2" borderId="22" xfId="0" applyFont="1" applyFill="1" applyBorder="1" applyAlignment="1" applyProtection="1">
      <alignment horizontal="center" vertical="center" wrapText="1"/>
      <protection/>
    </xf>
    <xf numFmtId="0" fontId="0" fillId="8" borderId="11" xfId="0" applyFill="1" applyBorder="1" applyAlignment="1" applyProtection="1">
      <alignment horizontal="center" vertical="center"/>
      <protection locked="0"/>
    </xf>
    <xf numFmtId="0" fontId="11" fillId="5" borderId="95" xfId="0" applyFont="1" applyFill="1" applyBorder="1" applyAlignment="1" applyProtection="1">
      <alignment horizontal="center" vertical="center" shrinkToFit="1"/>
      <protection/>
    </xf>
    <xf numFmtId="0" fontId="0" fillId="0" borderId="39" xfId="0" applyBorder="1" applyAlignment="1">
      <alignment/>
    </xf>
    <xf numFmtId="0" fontId="0" fillId="0" borderId="22" xfId="0" applyBorder="1" applyAlignment="1">
      <alignment/>
    </xf>
    <xf numFmtId="0" fontId="11" fillId="6" borderId="95" xfId="0" applyFont="1" applyFill="1" applyBorder="1" applyAlignment="1" applyProtection="1">
      <alignment horizontal="left" vertical="center"/>
      <protection/>
    </xf>
    <xf numFmtId="0" fontId="11" fillId="6" borderId="20" xfId="0" applyFont="1" applyFill="1" applyBorder="1" applyAlignment="1" applyProtection="1">
      <alignment horizontal="left" vertical="center"/>
      <protection/>
    </xf>
    <xf numFmtId="0" fontId="0" fillId="0" borderId="23" xfId="0" applyBorder="1" applyAlignment="1">
      <alignment/>
    </xf>
    <xf numFmtId="0" fontId="0" fillId="0" borderId="21" xfId="0" applyBorder="1" applyAlignment="1">
      <alignment/>
    </xf>
    <xf numFmtId="0" fontId="11" fillId="4" borderId="20" xfId="0" applyFont="1" applyFill="1" applyBorder="1" applyAlignment="1" applyProtection="1">
      <alignment horizontal="left" vertical="center"/>
      <protection/>
    </xf>
    <xf numFmtId="0" fontId="11" fillId="4" borderId="23" xfId="0" applyFont="1" applyFill="1" applyBorder="1" applyAlignment="1" applyProtection="1">
      <alignment horizontal="left" vertical="center"/>
      <protection/>
    </xf>
    <xf numFmtId="0" fontId="11" fillId="4" borderId="95" xfId="0" applyFont="1" applyFill="1" applyBorder="1" applyAlignment="1" applyProtection="1">
      <alignment horizontal="left" vertical="center"/>
      <protection/>
    </xf>
    <xf numFmtId="0" fontId="11" fillId="4" borderId="39" xfId="0" applyFont="1" applyFill="1" applyBorder="1" applyAlignment="1" applyProtection="1">
      <alignment horizontal="left" vertical="center"/>
      <protection/>
    </xf>
    <xf numFmtId="0" fontId="11" fillId="5" borderId="20" xfId="0" applyFont="1" applyFill="1" applyBorder="1" applyAlignment="1" applyProtection="1">
      <alignment horizontal="left" vertical="center"/>
      <protection/>
    </xf>
    <xf numFmtId="0" fontId="11" fillId="5" borderId="23" xfId="0" applyFont="1" applyFill="1" applyBorder="1" applyAlignment="1" applyProtection="1">
      <alignment horizontal="left" vertical="center"/>
      <protection/>
    </xf>
    <xf numFmtId="0" fontId="13" fillId="8" borderId="11" xfId="0" applyFont="1" applyFill="1" applyBorder="1" applyAlignment="1" applyProtection="1">
      <alignment horizontal="left" vertical="center"/>
      <protection locked="0"/>
    </xf>
    <xf numFmtId="0" fontId="13" fillId="8" borderId="11" xfId="0" applyFont="1" applyFill="1" applyBorder="1" applyAlignment="1" applyProtection="1">
      <alignment horizontal="left" vertical="center" shrinkToFit="1"/>
      <protection locked="0"/>
    </xf>
  </cellXfs>
  <cellStyles count="10">
    <cellStyle name="Normal" xfId="0"/>
    <cellStyle name="Percent" xfId="15"/>
    <cellStyle name="Hyperlink" xfId="16"/>
    <cellStyle name="Comma [0]" xfId="17"/>
    <cellStyle name="Comma" xfId="18"/>
    <cellStyle name="Currency [0]" xfId="19"/>
    <cellStyle name="Currency" xfId="20"/>
    <cellStyle name="標準_居宅介護支援20080321_1" xfId="21"/>
    <cellStyle name="標準_居宅介護支援20080327" xfId="22"/>
    <cellStyle name="Followed Hyperlink" xfId="23"/>
  </cellStyles>
  <dxfs count="9">
    <dxf>
      <font>
        <color rgb="FFFF0000"/>
      </font>
      <fill>
        <patternFill>
          <bgColor rgb="FFFFCC99"/>
        </patternFill>
      </fill>
      <border/>
    </dxf>
    <dxf>
      <font>
        <color rgb="FF000080"/>
      </font>
      <fill>
        <patternFill>
          <bgColor rgb="FF99CCFF"/>
        </patternFill>
      </fill>
      <border/>
    </dxf>
    <dxf>
      <font>
        <color rgb="FF0000FF"/>
      </font>
      <fill>
        <patternFill>
          <bgColor rgb="FF99CCFF"/>
        </patternFill>
      </fill>
      <border/>
    </dxf>
    <dxf>
      <fill>
        <patternFill>
          <bgColor rgb="FFFFFF99"/>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FF0000"/>
      </font>
      <fill>
        <patternFill patternType="solid">
          <bgColor rgb="FFFFCC99"/>
        </patternFill>
      </fill>
      <border/>
    </dxf>
    <dxf>
      <font>
        <b/>
        <i val="0"/>
      </font>
      <border/>
    </dxf>
    <dxf>
      <font>
        <b/>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75"/>
          <c:y val="0.2415"/>
          <c:w val="0.324"/>
          <c:h val="0.543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'隠しシート（記入不要）'!$I$26:$I$30</c:f>
              <c:strCache>
                <c:ptCount val="5"/>
                <c:pt idx="0">
                  <c:v>Ⅰ　事業所の運営と基本方針</c:v>
                </c:pt>
                <c:pt idx="1">
                  <c:v>Ⅱ　利用者本位のサービス提供</c:v>
                </c:pt>
                <c:pt idx="2">
                  <c:v>Ⅲ　サービスの質の確保</c:v>
                </c:pt>
                <c:pt idx="3">
                  <c:v>Ⅳ　安全・安心の確保</c:v>
                </c:pt>
                <c:pt idx="4">
                  <c:v>Ⅴ　関係機関・職種との連携</c:v>
                </c:pt>
              </c:strCache>
            </c:strRef>
          </c:cat>
          <c:val>
            <c:numRef>
              <c:f>'隠しシート（記入不要）'!$N$26:$N$30</c:f>
              <c:numCache>
                <c:ptCount val="5"/>
                <c:pt idx="0">
                  <c:v>0</c:v>
                </c:pt>
                <c:pt idx="1">
                  <c:v>0</c:v>
                </c:pt>
                <c:pt idx="2">
                  <c:v>0</c:v>
                </c:pt>
                <c:pt idx="3">
                  <c:v>0</c:v>
                </c:pt>
                <c:pt idx="4">
                  <c:v>0</c:v>
                </c:pt>
              </c:numCache>
            </c:numRef>
          </c:val>
        </c:ser>
        <c:axId val="63497899"/>
        <c:axId val="34610180"/>
      </c:radarChart>
      <c:catAx>
        <c:axId val="63497899"/>
        <c:scaling>
          <c:orientation val="minMax"/>
        </c:scaling>
        <c:axPos val="b"/>
        <c:majorGridlines/>
        <c:delete val="0"/>
        <c:numFmt formatCode="General" sourceLinked="1"/>
        <c:majorTickMark val="in"/>
        <c:minorTickMark val="none"/>
        <c:tickLblPos val="nextTo"/>
        <c:txPr>
          <a:bodyPr/>
          <a:lstStyle/>
          <a:p>
            <a:pPr>
              <a:defRPr lang="en-US" cap="none" sz="1600" b="1" i="0" u="none" baseline="0">
                <a:latin typeface="ＭＳ Ｐゴシック"/>
                <a:ea typeface="ＭＳ Ｐゴシック"/>
                <a:cs typeface="ＭＳ Ｐゴシック"/>
              </a:defRPr>
            </a:pPr>
          </a:p>
        </c:txPr>
        <c:crossAx val="34610180"/>
        <c:crosses val="autoZero"/>
        <c:auto val="1"/>
        <c:lblOffset val="100"/>
        <c:noMultiLvlLbl val="0"/>
      </c:catAx>
      <c:valAx>
        <c:axId val="34610180"/>
        <c:scaling>
          <c:orientation val="minMax"/>
          <c:max val="1"/>
        </c:scaling>
        <c:axPos val="l"/>
        <c:majorGridlines>
          <c:spPr>
            <a:ln w="38100">
              <a:solidFill>
                <a:srgbClr val="000080"/>
              </a:solidFill>
            </a:ln>
          </c:spPr>
        </c:majorGridlines>
        <c:delete val="0"/>
        <c:numFmt formatCode="General" sourceLinked="1"/>
        <c:majorTickMark val="cross"/>
        <c:minorTickMark val="none"/>
        <c:tickLblPos val="nextTo"/>
        <c:crossAx val="63497899"/>
        <c:crossesAt val="1"/>
        <c:crossBetween val="between"/>
        <c:dispUnits/>
        <c:majorUnit val="0.25"/>
        <c:minorUnit val="0.05"/>
      </c:valAx>
      <c:spPr>
        <a:noFill/>
        <a:ln>
          <a:noFill/>
        </a:ln>
      </c:spPr>
    </c:plotArea>
    <c:plotVisOnly val="1"/>
    <c:dispBlanksAs val="gap"/>
    <c:showDLblsOverMax val="0"/>
  </c:chart>
  <c:spPr>
    <a:solidFill>
      <a:srgbClr val="FFFFFF"/>
    </a:solidFill>
    <a:ln w="38100">
      <a:solidFill/>
    </a:ln>
  </c:spPr>
  <c:txPr>
    <a:bodyPr vert="horz" rot="0"/>
    <a:lstStyle/>
    <a:p>
      <a:pPr>
        <a:defRPr lang="en-US" cap="none" sz="17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2124075</xdr:colOff>
      <xdr:row>2</xdr:row>
      <xdr:rowOff>1457325</xdr:rowOff>
    </xdr:from>
    <xdr:to>
      <xdr:col>9</xdr:col>
      <xdr:colOff>381000</xdr:colOff>
      <xdr:row>438</xdr:row>
      <xdr:rowOff>0</xdr:rowOff>
    </xdr:to>
    <xdr:sp>
      <xdr:nvSpPr>
        <xdr:cNvPr id="1" name="Rectangle 959"/>
        <xdr:cNvSpPr>
          <a:spLocks/>
        </xdr:cNvSpPr>
      </xdr:nvSpPr>
      <xdr:spPr>
        <a:xfrm>
          <a:off x="5067300" y="1971675"/>
          <a:ext cx="1219200" cy="22380892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25</xdr:col>
      <xdr:colOff>38100</xdr:colOff>
      <xdr:row>6</xdr:row>
      <xdr:rowOff>57150</xdr:rowOff>
    </xdr:from>
    <xdr:to>
      <xdr:col>25</xdr:col>
      <xdr:colOff>333375</xdr:colOff>
      <xdr:row>6</xdr:row>
      <xdr:rowOff>342900</xdr:rowOff>
    </xdr:to>
    <xdr:pic macro="[0]!⑤の1を外す">
      <xdr:nvPicPr>
        <xdr:cNvPr id="2" name="Picture 36"/>
        <xdr:cNvPicPr preferRelativeResize="1">
          <a:picLocks noChangeAspect="1"/>
        </xdr:cNvPicPr>
      </xdr:nvPicPr>
      <xdr:blipFill>
        <a:blip r:embed="rId1"/>
        <a:stretch>
          <a:fillRect/>
        </a:stretch>
      </xdr:blipFill>
      <xdr:spPr>
        <a:xfrm>
          <a:off x="11049000" y="2800350"/>
          <a:ext cx="295275" cy="285750"/>
        </a:xfrm>
        <a:prstGeom prst="rect">
          <a:avLst/>
        </a:prstGeom>
        <a:noFill/>
        <a:ln w="9525" cmpd="sng">
          <a:noFill/>
        </a:ln>
      </xdr:spPr>
    </xdr:pic>
    <xdr:clientData fPrintsWithSheet="0"/>
  </xdr:twoCellAnchor>
  <xdr:twoCellAnchor editAs="oneCell">
    <xdr:from>
      <xdr:col>25</xdr:col>
      <xdr:colOff>66675</xdr:colOff>
      <xdr:row>10</xdr:row>
      <xdr:rowOff>57150</xdr:rowOff>
    </xdr:from>
    <xdr:to>
      <xdr:col>25</xdr:col>
      <xdr:colOff>342900</xdr:colOff>
      <xdr:row>10</xdr:row>
      <xdr:rowOff>371475</xdr:rowOff>
    </xdr:to>
    <xdr:pic macro="[0]!⑤の2を外す">
      <xdr:nvPicPr>
        <xdr:cNvPr id="3" name="Picture 37"/>
        <xdr:cNvPicPr preferRelativeResize="1">
          <a:picLocks noChangeAspect="1"/>
        </xdr:cNvPicPr>
      </xdr:nvPicPr>
      <xdr:blipFill>
        <a:blip r:embed="rId1"/>
        <a:stretch>
          <a:fillRect/>
        </a:stretch>
      </xdr:blipFill>
      <xdr:spPr>
        <a:xfrm>
          <a:off x="11077575" y="4514850"/>
          <a:ext cx="276225" cy="314325"/>
        </a:xfrm>
        <a:prstGeom prst="rect">
          <a:avLst/>
        </a:prstGeom>
        <a:noFill/>
        <a:ln w="9525" cmpd="sng">
          <a:noFill/>
        </a:ln>
      </xdr:spPr>
    </xdr:pic>
    <xdr:clientData fPrintsWithSheet="0"/>
  </xdr:twoCellAnchor>
  <xdr:twoCellAnchor editAs="oneCell">
    <xdr:from>
      <xdr:col>25</xdr:col>
      <xdr:colOff>38100</xdr:colOff>
      <xdr:row>18</xdr:row>
      <xdr:rowOff>114300</xdr:rowOff>
    </xdr:from>
    <xdr:to>
      <xdr:col>25</xdr:col>
      <xdr:colOff>304800</xdr:colOff>
      <xdr:row>18</xdr:row>
      <xdr:rowOff>400050</xdr:rowOff>
    </xdr:to>
    <xdr:pic macro="[0]!⑤の3を外す">
      <xdr:nvPicPr>
        <xdr:cNvPr id="4" name="Picture 38"/>
        <xdr:cNvPicPr preferRelativeResize="1">
          <a:picLocks noChangeAspect="1"/>
        </xdr:cNvPicPr>
      </xdr:nvPicPr>
      <xdr:blipFill>
        <a:blip r:embed="rId1"/>
        <a:stretch>
          <a:fillRect/>
        </a:stretch>
      </xdr:blipFill>
      <xdr:spPr>
        <a:xfrm>
          <a:off x="11049000" y="7143750"/>
          <a:ext cx="266700" cy="285750"/>
        </a:xfrm>
        <a:prstGeom prst="rect">
          <a:avLst/>
        </a:prstGeom>
        <a:noFill/>
        <a:ln w="9525" cmpd="sng">
          <a:noFill/>
        </a:ln>
      </xdr:spPr>
    </xdr:pic>
    <xdr:clientData fPrintsWithSheet="0"/>
  </xdr:twoCellAnchor>
  <xdr:twoCellAnchor editAs="oneCell">
    <xdr:from>
      <xdr:col>25</xdr:col>
      <xdr:colOff>66675</xdr:colOff>
      <xdr:row>28</xdr:row>
      <xdr:rowOff>142875</xdr:rowOff>
    </xdr:from>
    <xdr:to>
      <xdr:col>25</xdr:col>
      <xdr:colOff>304800</xdr:colOff>
      <xdr:row>28</xdr:row>
      <xdr:rowOff>428625</xdr:rowOff>
    </xdr:to>
    <xdr:pic macro="[0]!⑤の4を外す">
      <xdr:nvPicPr>
        <xdr:cNvPr id="5" name="Picture 40"/>
        <xdr:cNvPicPr preferRelativeResize="1">
          <a:picLocks noChangeAspect="1"/>
        </xdr:cNvPicPr>
      </xdr:nvPicPr>
      <xdr:blipFill>
        <a:blip r:embed="rId1"/>
        <a:stretch>
          <a:fillRect/>
        </a:stretch>
      </xdr:blipFill>
      <xdr:spPr>
        <a:xfrm>
          <a:off x="11077575" y="11820525"/>
          <a:ext cx="238125" cy="285750"/>
        </a:xfrm>
        <a:prstGeom prst="rect">
          <a:avLst/>
        </a:prstGeom>
        <a:noFill/>
        <a:ln w="9525" cmpd="sng">
          <a:noFill/>
        </a:ln>
      </xdr:spPr>
    </xdr:pic>
    <xdr:clientData fPrintsWithSheet="0"/>
  </xdr:twoCellAnchor>
  <xdr:twoCellAnchor editAs="oneCell">
    <xdr:from>
      <xdr:col>25</xdr:col>
      <xdr:colOff>57150</xdr:colOff>
      <xdr:row>33</xdr:row>
      <xdr:rowOff>238125</xdr:rowOff>
    </xdr:from>
    <xdr:to>
      <xdr:col>25</xdr:col>
      <xdr:colOff>304800</xdr:colOff>
      <xdr:row>33</xdr:row>
      <xdr:rowOff>533400</xdr:rowOff>
    </xdr:to>
    <xdr:pic macro="[0]!⑤の5を外す">
      <xdr:nvPicPr>
        <xdr:cNvPr id="6" name="Picture 42"/>
        <xdr:cNvPicPr preferRelativeResize="1">
          <a:picLocks noChangeAspect="1"/>
        </xdr:cNvPicPr>
      </xdr:nvPicPr>
      <xdr:blipFill>
        <a:blip r:embed="rId1"/>
        <a:stretch>
          <a:fillRect/>
        </a:stretch>
      </xdr:blipFill>
      <xdr:spPr>
        <a:xfrm>
          <a:off x="11068050" y="15059025"/>
          <a:ext cx="247650" cy="295275"/>
        </a:xfrm>
        <a:prstGeom prst="rect">
          <a:avLst/>
        </a:prstGeom>
        <a:noFill/>
        <a:ln w="9525" cmpd="sng">
          <a:noFill/>
        </a:ln>
      </xdr:spPr>
    </xdr:pic>
    <xdr:clientData fPrintsWithSheet="0"/>
  </xdr:twoCellAnchor>
  <xdr:twoCellAnchor>
    <xdr:from>
      <xdr:col>25</xdr:col>
      <xdr:colOff>95250</xdr:colOff>
      <xdr:row>36</xdr:row>
      <xdr:rowOff>180975</xdr:rowOff>
    </xdr:from>
    <xdr:to>
      <xdr:col>25</xdr:col>
      <xdr:colOff>323850</xdr:colOff>
      <xdr:row>36</xdr:row>
      <xdr:rowOff>457200</xdr:rowOff>
    </xdr:to>
    <xdr:pic macro="[0]!⑤の6を外す">
      <xdr:nvPicPr>
        <xdr:cNvPr id="7" name="Picture 43"/>
        <xdr:cNvPicPr preferRelativeResize="1">
          <a:picLocks noChangeAspect="1"/>
        </xdr:cNvPicPr>
      </xdr:nvPicPr>
      <xdr:blipFill>
        <a:blip r:embed="rId1"/>
        <a:stretch>
          <a:fillRect/>
        </a:stretch>
      </xdr:blipFill>
      <xdr:spPr>
        <a:xfrm>
          <a:off x="11106150" y="16325850"/>
          <a:ext cx="228600" cy="276225"/>
        </a:xfrm>
        <a:prstGeom prst="rect">
          <a:avLst/>
        </a:prstGeom>
        <a:noFill/>
        <a:ln w="9525" cmpd="sng">
          <a:noFill/>
        </a:ln>
      </xdr:spPr>
    </xdr:pic>
    <xdr:clientData fPrintsWithSheet="0"/>
  </xdr:twoCellAnchor>
  <xdr:twoCellAnchor>
    <xdr:from>
      <xdr:col>25</xdr:col>
      <xdr:colOff>38100</xdr:colOff>
      <xdr:row>45</xdr:row>
      <xdr:rowOff>19050</xdr:rowOff>
    </xdr:from>
    <xdr:to>
      <xdr:col>25</xdr:col>
      <xdr:colOff>266700</xdr:colOff>
      <xdr:row>45</xdr:row>
      <xdr:rowOff>295275</xdr:rowOff>
    </xdr:to>
    <xdr:pic macro="[0]!⑤の7を外す">
      <xdr:nvPicPr>
        <xdr:cNvPr id="8" name="Picture 44"/>
        <xdr:cNvPicPr preferRelativeResize="1">
          <a:picLocks noChangeAspect="1"/>
        </xdr:cNvPicPr>
      </xdr:nvPicPr>
      <xdr:blipFill>
        <a:blip r:embed="rId1"/>
        <a:stretch>
          <a:fillRect/>
        </a:stretch>
      </xdr:blipFill>
      <xdr:spPr>
        <a:xfrm>
          <a:off x="11049000" y="19173825"/>
          <a:ext cx="228600" cy="276225"/>
        </a:xfrm>
        <a:prstGeom prst="rect">
          <a:avLst/>
        </a:prstGeom>
        <a:noFill/>
        <a:ln w="9525" cmpd="sng">
          <a:noFill/>
        </a:ln>
      </xdr:spPr>
    </xdr:pic>
    <xdr:clientData fPrintsWithSheet="0"/>
  </xdr:twoCellAnchor>
  <xdr:twoCellAnchor>
    <xdr:from>
      <xdr:col>25</xdr:col>
      <xdr:colOff>38100</xdr:colOff>
      <xdr:row>49</xdr:row>
      <xdr:rowOff>19050</xdr:rowOff>
    </xdr:from>
    <xdr:to>
      <xdr:col>25</xdr:col>
      <xdr:colOff>266700</xdr:colOff>
      <xdr:row>49</xdr:row>
      <xdr:rowOff>295275</xdr:rowOff>
    </xdr:to>
    <xdr:pic macro="[0]!⑤の8を外す">
      <xdr:nvPicPr>
        <xdr:cNvPr id="9" name="Picture 45"/>
        <xdr:cNvPicPr preferRelativeResize="1">
          <a:picLocks noChangeAspect="1"/>
        </xdr:cNvPicPr>
      </xdr:nvPicPr>
      <xdr:blipFill>
        <a:blip r:embed="rId1"/>
        <a:stretch>
          <a:fillRect/>
        </a:stretch>
      </xdr:blipFill>
      <xdr:spPr>
        <a:xfrm>
          <a:off x="11049000" y="21536025"/>
          <a:ext cx="228600" cy="276225"/>
        </a:xfrm>
        <a:prstGeom prst="rect">
          <a:avLst/>
        </a:prstGeom>
        <a:noFill/>
        <a:ln w="9525" cmpd="sng">
          <a:noFill/>
        </a:ln>
      </xdr:spPr>
    </xdr:pic>
    <xdr:clientData fPrintsWithSheet="0"/>
  </xdr:twoCellAnchor>
  <xdr:twoCellAnchor>
    <xdr:from>
      <xdr:col>25</xdr:col>
      <xdr:colOff>38100</xdr:colOff>
      <xdr:row>55</xdr:row>
      <xdr:rowOff>19050</xdr:rowOff>
    </xdr:from>
    <xdr:to>
      <xdr:col>25</xdr:col>
      <xdr:colOff>266700</xdr:colOff>
      <xdr:row>55</xdr:row>
      <xdr:rowOff>295275</xdr:rowOff>
    </xdr:to>
    <xdr:pic macro="[0]!⑤の9を外す">
      <xdr:nvPicPr>
        <xdr:cNvPr id="10" name="Picture 46"/>
        <xdr:cNvPicPr preferRelativeResize="1">
          <a:picLocks noChangeAspect="1"/>
        </xdr:cNvPicPr>
      </xdr:nvPicPr>
      <xdr:blipFill>
        <a:blip r:embed="rId1"/>
        <a:stretch>
          <a:fillRect/>
        </a:stretch>
      </xdr:blipFill>
      <xdr:spPr>
        <a:xfrm>
          <a:off x="11049000" y="24574500"/>
          <a:ext cx="228600" cy="276225"/>
        </a:xfrm>
        <a:prstGeom prst="rect">
          <a:avLst/>
        </a:prstGeom>
        <a:noFill/>
        <a:ln w="9525" cmpd="sng">
          <a:noFill/>
        </a:ln>
      </xdr:spPr>
    </xdr:pic>
    <xdr:clientData fPrintsWithSheet="0"/>
  </xdr:twoCellAnchor>
  <xdr:twoCellAnchor>
    <xdr:from>
      <xdr:col>25</xdr:col>
      <xdr:colOff>38100</xdr:colOff>
      <xdr:row>60</xdr:row>
      <xdr:rowOff>19050</xdr:rowOff>
    </xdr:from>
    <xdr:to>
      <xdr:col>25</xdr:col>
      <xdr:colOff>266700</xdr:colOff>
      <xdr:row>60</xdr:row>
      <xdr:rowOff>295275</xdr:rowOff>
    </xdr:to>
    <xdr:pic macro="[0]!⑤の10を外す">
      <xdr:nvPicPr>
        <xdr:cNvPr id="11" name="Picture 47"/>
        <xdr:cNvPicPr preferRelativeResize="1">
          <a:picLocks noChangeAspect="1"/>
        </xdr:cNvPicPr>
      </xdr:nvPicPr>
      <xdr:blipFill>
        <a:blip r:embed="rId1"/>
        <a:stretch>
          <a:fillRect/>
        </a:stretch>
      </xdr:blipFill>
      <xdr:spPr>
        <a:xfrm>
          <a:off x="11049000" y="27060525"/>
          <a:ext cx="228600" cy="276225"/>
        </a:xfrm>
        <a:prstGeom prst="rect">
          <a:avLst/>
        </a:prstGeom>
        <a:noFill/>
        <a:ln w="9525" cmpd="sng">
          <a:noFill/>
        </a:ln>
      </xdr:spPr>
    </xdr:pic>
    <xdr:clientData fPrintsWithSheet="0"/>
  </xdr:twoCellAnchor>
  <xdr:twoCellAnchor>
    <xdr:from>
      <xdr:col>25</xdr:col>
      <xdr:colOff>38100</xdr:colOff>
      <xdr:row>71</xdr:row>
      <xdr:rowOff>19050</xdr:rowOff>
    </xdr:from>
    <xdr:to>
      <xdr:col>25</xdr:col>
      <xdr:colOff>266700</xdr:colOff>
      <xdr:row>71</xdr:row>
      <xdr:rowOff>295275</xdr:rowOff>
    </xdr:to>
    <xdr:pic macro="[0]!⑤の11を外す">
      <xdr:nvPicPr>
        <xdr:cNvPr id="12" name="Picture 48"/>
        <xdr:cNvPicPr preferRelativeResize="1">
          <a:picLocks noChangeAspect="1"/>
        </xdr:cNvPicPr>
      </xdr:nvPicPr>
      <xdr:blipFill>
        <a:blip r:embed="rId1"/>
        <a:stretch>
          <a:fillRect/>
        </a:stretch>
      </xdr:blipFill>
      <xdr:spPr>
        <a:xfrm>
          <a:off x="11049000" y="31975425"/>
          <a:ext cx="228600" cy="276225"/>
        </a:xfrm>
        <a:prstGeom prst="rect">
          <a:avLst/>
        </a:prstGeom>
        <a:noFill/>
        <a:ln w="9525" cmpd="sng">
          <a:noFill/>
        </a:ln>
      </xdr:spPr>
    </xdr:pic>
    <xdr:clientData fPrintsWithSheet="0"/>
  </xdr:twoCellAnchor>
  <xdr:twoCellAnchor>
    <xdr:from>
      <xdr:col>25</xdr:col>
      <xdr:colOff>38100</xdr:colOff>
      <xdr:row>81</xdr:row>
      <xdr:rowOff>19050</xdr:rowOff>
    </xdr:from>
    <xdr:to>
      <xdr:col>25</xdr:col>
      <xdr:colOff>266700</xdr:colOff>
      <xdr:row>81</xdr:row>
      <xdr:rowOff>295275</xdr:rowOff>
    </xdr:to>
    <xdr:pic macro="[0]!⑤の12を外す">
      <xdr:nvPicPr>
        <xdr:cNvPr id="13" name="Picture 49"/>
        <xdr:cNvPicPr preferRelativeResize="1">
          <a:picLocks noChangeAspect="1"/>
        </xdr:cNvPicPr>
      </xdr:nvPicPr>
      <xdr:blipFill>
        <a:blip r:embed="rId1"/>
        <a:stretch>
          <a:fillRect/>
        </a:stretch>
      </xdr:blipFill>
      <xdr:spPr>
        <a:xfrm>
          <a:off x="11049000" y="39643050"/>
          <a:ext cx="228600" cy="276225"/>
        </a:xfrm>
        <a:prstGeom prst="rect">
          <a:avLst/>
        </a:prstGeom>
        <a:noFill/>
        <a:ln w="9525" cmpd="sng">
          <a:noFill/>
        </a:ln>
      </xdr:spPr>
    </xdr:pic>
    <xdr:clientData fPrintsWithSheet="0"/>
  </xdr:twoCellAnchor>
  <xdr:twoCellAnchor>
    <xdr:from>
      <xdr:col>25</xdr:col>
      <xdr:colOff>38100</xdr:colOff>
      <xdr:row>89</xdr:row>
      <xdr:rowOff>19050</xdr:rowOff>
    </xdr:from>
    <xdr:to>
      <xdr:col>25</xdr:col>
      <xdr:colOff>266700</xdr:colOff>
      <xdr:row>89</xdr:row>
      <xdr:rowOff>295275</xdr:rowOff>
    </xdr:to>
    <xdr:pic macro="[0]!⑤の13を外す">
      <xdr:nvPicPr>
        <xdr:cNvPr id="14" name="Picture 50"/>
        <xdr:cNvPicPr preferRelativeResize="1">
          <a:picLocks noChangeAspect="1"/>
        </xdr:cNvPicPr>
      </xdr:nvPicPr>
      <xdr:blipFill>
        <a:blip r:embed="rId1"/>
        <a:stretch>
          <a:fillRect/>
        </a:stretch>
      </xdr:blipFill>
      <xdr:spPr>
        <a:xfrm>
          <a:off x="11049000" y="43310175"/>
          <a:ext cx="228600" cy="276225"/>
        </a:xfrm>
        <a:prstGeom prst="rect">
          <a:avLst/>
        </a:prstGeom>
        <a:noFill/>
        <a:ln w="9525" cmpd="sng">
          <a:noFill/>
        </a:ln>
      </xdr:spPr>
    </xdr:pic>
    <xdr:clientData fPrintsWithSheet="0"/>
  </xdr:twoCellAnchor>
  <xdr:twoCellAnchor>
    <xdr:from>
      <xdr:col>25</xdr:col>
      <xdr:colOff>38100</xdr:colOff>
      <xdr:row>93</xdr:row>
      <xdr:rowOff>19050</xdr:rowOff>
    </xdr:from>
    <xdr:to>
      <xdr:col>25</xdr:col>
      <xdr:colOff>266700</xdr:colOff>
      <xdr:row>93</xdr:row>
      <xdr:rowOff>295275</xdr:rowOff>
    </xdr:to>
    <xdr:pic macro="[0]!⑤の14を外す">
      <xdr:nvPicPr>
        <xdr:cNvPr id="15" name="Picture 51"/>
        <xdr:cNvPicPr preferRelativeResize="1">
          <a:picLocks noChangeAspect="1"/>
        </xdr:cNvPicPr>
      </xdr:nvPicPr>
      <xdr:blipFill>
        <a:blip r:embed="rId1"/>
        <a:stretch>
          <a:fillRect/>
        </a:stretch>
      </xdr:blipFill>
      <xdr:spPr>
        <a:xfrm>
          <a:off x="11049000" y="45396150"/>
          <a:ext cx="228600" cy="276225"/>
        </a:xfrm>
        <a:prstGeom prst="rect">
          <a:avLst/>
        </a:prstGeom>
        <a:noFill/>
        <a:ln w="9525" cmpd="sng">
          <a:noFill/>
        </a:ln>
      </xdr:spPr>
    </xdr:pic>
    <xdr:clientData fPrintsWithSheet="0"/>
  </xdr:twoCellAnchor>
  <xdr:twoCellAnchor>
    <xdr:from>
      <xdr:col>25</xdr:col>
      <xdr:colOff>38100</xdr:colOff>
      <xdr:row>99</xdr:row>
      <xdr:rowOff>19050</xdr:rowOff>
    </xdr:from>
    <xdr:to>
      <xdr:col>25</xdr:col>
      <xdr:colOff>266700</xdr:colOff>
      <xdr:row>99</xdr:row>
      <xdr:rowOff>295275</xdr:rowOff>
    </xdr:to>
    <xdr:pic macro="[0]!⑤の15を外す">
      <xdr:nvPicPr>
        <xdr:cNvPr id="16" name="Picture 52"/>
        <xdr:cNvPicPr preferRelativeResize="1">
          <a:picLocks noChangeAspect="1"/>
        </xdr:cNvPicPr>
      </xdr:nvPicPr>
      <xdr:blipFill>
        <a:blip r:embed="rId1"/>
        <a:stretch>
          <a:fillRect/>
        </a:stretch>
      </xdr:blipFill>
      <xdr:spPr>
        <a:xfrm>
          <a:off x="11049000" y="48587025"/>
          <a:ext cx="228600" cy="276225"/>
        </a:xfrm>
        <a:prstGeom prst="rect">
          <a:avLst/>
        </a:prstGeom>
        <a:noFill/>
        <a:ln w="9525" cmpd="sng">
          <a:noFill/>
        </a:ln>
      </xdr:spPr>
    </xdr:pic>
    <xdr:clientData fPrintsWithSheet="0"/>
  </xdr:twoCellAnchor>
  <xdr:twoCellAnchor>
    <xdr:from>
      <xdr:col>25</xdr:col>
      <xdr:colOff>38100</xdr:colOff>
      <xdr:row>114</xdr:row>
      <xdr:rowOff>19050</xdr:rowOff>
    </xdr:from>
    <xdr:to>
      <xdr:col>25</xdr:col>
      <xdr:colOff>266700</xdr:colOff>
      <xdr:row>114</xdr:row>
      <xdr:rowOff>295275</xdr:rowOff>
    </xdr:to>
    <xdr:pic macro="[0]!⑤の16を外す">
      <xdr:nvPicPr>
        <xdr:cNvPr id="17" name="Picture 53"/>
        <xdr:cNvPicPr preferRelativeResize="1">
          <a:picLocks noChangeAspect="1"/>
        </xdr:cNvPicPr>
      </xdr:nvPicPr>
      <xdr:blipFill>
        <a:blip r:embed="rId1"/>
        <a:stretch>
          <a:fillRect/>
        </a:stretch>
      </xdr:blipFill>
      <xdr:spPr>
        <a:xfrm>
          <a:off x="11049000" y="56645175"/>
          <a:ext cx="228600" cy="276225"/>
        </a:xfrm>
        <a:prstGeom prst="rect">
          <a:avLst/>
        </a:prstGeom>
        <a:noFill/>
        <a:ln w="9525" cmpd="sng">
          <a:noFill/>
        </a:ln>
      </xdr:spPr>
    </xdr:pic>
    <xdr:clientData fPrintsWithSheet="0"/>
  </xdr:twoCellAnchor>
  <xdr:twoCellAnchor>
    <xdr:from>
      <xdr:col>25</xdr:col>
      <xdr:colOff>38100</xdr:colOff>
      <xdr:row>123</xdr:row>
      <xdr:rowOff>19050</xdr:rowOff>
    </xdr:from>
    <xdr:to>
      <xdr:col>25</xdr:col>
      <xdr:colOff>266700</xdr:colOff>
      <xdr:row>123</xdr:row>
      <xdr:rowOff>295275</xdr:rowOff>
    </xdr:to>
    <xdr:pic macro="[0]!⑤の17を外す">
      <xdr:nvPicPr>
        <xdr:cNvPr id="18" name="Picture 54"/>
        <xdr:cNvPicPr preferRelativeResize="1">
          <a:picLocks noChangeAspect="1"/>
        </xdr:cNvPicPr>
      </xdr:nvPicPr>
      <xdr:blipFill>
        <a:blip r:embed="rId1"/>
        <a:stretch>
          <a:fillRect/>
        </a:stretch>
      </xdr:blipFill>
      <xdr:spPr>
        <a:xfrm>
          <a:off x="11049000" y="61674375"/>
          <a:ext cx="228600" cy="276225"/>
        </a:xfrm>
        <a:prstGeom prst="rect">
          <a:avLst/>
        </a:prstGeom>
        <a:noFill/>
        <a:ln w="9525" cmpd="sng">
          <a:noFill/>
        </a:ln>
      </xdr:spPr>
    </xdr:pic>
    <xdr:clientData fPrintsWithSheet="0"/>
  </xdr:twoCellAnchor>
  <xdr:twoCellAnchor>
    <xdr:from>
      <xdr:col>25</xdr:col>
      <xdr:colOff>38100</xdr:colOff>
      <xdr:row>131</xdr:row>
      <xdr:rowOff>19050</xdr:rowOff>
    </xdr:from>
    <xdr:to>
      <xdr:col>25</xdr:col>
      <xdr:colOff>266700</xdr:colOff>
      <xdr:row>131</xdr:row>
      <xdr:rowOff>295275</xdr:rowOff>
    </xdr:to>
    <xdr:pic macro="[0]!⑤の18を外す">
      <xdr:nvPicPr>
        <xdr:cNvPr id="19" name="Picture 55"/>
        <xdr:cNvPicPr preferRelativeResize="1">
          <a:picLocks noChangeAspect="1"/>
        </xdr:cNvPicPr>
      </xdr:nvPicPr>
      <xdr:blipFill>
        <a:blip r:embed="rId1"/>
        <a:stretch>
          <a:fillRect/>
        </a:stretch>
      </xdr:blipFill>
      <xdr:spPr>
        <a:xfrm>
          <a:off x="11049000" y="66389250"/>
          <a:ext cx="228600" cy="276225"/>
        </a:xfrm>
        <a:prstGeom prst="rect">
          <a:avLst/>
        </a:prstGeom>
        <a:noFill/>
        <a:ln w="9525" cmpd="sng">
          <a:noFill/>
        </a:ln>
      </xdr:spPr>
    </xdr:pic>
    <xdr:clientData fPrintsWithSheet="0"/>
  </xdr:twoCellAnchor>
  <xdr:twoCellAnchor>
    <xdr:from>
      <xdr:col>25</xdr:col>
      <xdr:colOff>38100</xdr:colOff>
      <xdr:row>143</xdr:row>
      <xdr:rowOff>19050</xdr:rowOff>
    </xdr:from>
    <xdr:to>
      <xdr:col>25</xdr:col>
      <xdr:colOff>266700</xdr:colOff>
      <xdr:row>143</xdr:row>
      <xdr:rowOff>295275</xdr:rowOff>
    </xdr:to>
    <xdr:pic macro="[0]!⑤の19を外す">
      <xdr:nvPicPr>
        <xdr:cNvPr id="20" name="Picture 56"/>
        <xdr:cNvPicPr preferRelativeResize="1">
          <a:picLocks noChangeAspect="1"/>
        </xdr:cNvPicPr>
      </xdr:nvPicPr>
      <xdr:blipFill>
        <a:blip r:embed="rId1"/>
        <a:stretch>
          <a:fillRect/>
        </a:stretch>
      </xdr:blipFill>
      <xdr:spPr>
        <a:xfrm>
          <a:off x="11049000" y="73247250"/>
          <a:ext cx="228600" cy="276225"/>
        </a:xfrm>
        <a:prstGeom prst="rect">
          <a:avLst/>
        </a:prstGeom>
        <a:noFill/>
        <a:ln w="9525" cmpd="sng">
          <a:noFill/>
        </a:ln>
      </xdr:spPr>
    </xdr:pic>
    <xdr:clientData fPrintsWithSheet="0"/>
  </xdr:twoCellAnchor>
  <xdr:twoCellAnchor>
    <xdr:from>
      <xdr:col>25</xdr:col>
      <xdr:colOff>38100</xdr:colOff>
      <xdr:row>148</xdr:row>
      <xdr:rowOff>19050</xdr:rowOff>
    </xdr:from>
    <xdr:to>
      <xdr:col>25</xdr:col>
      <xdr:colOff>266700</xdr:colOff>
      <xdr:row>148</xdr:row>
      <xdr:rowOff>295275</xdr:rowOff>
    </xdr:to>
    <xdr:pic macro="[0]!⑤の20を外す">
      <xdr:nvPicPr>
        <xdr:cNvPr id="21" name="Picture 57"/>
        <xdr:cNvPicPr preferRelativeResize="1">
          <a:picLocks noChangeAspect="1"/>
        </xdr:cNvPicPr>
      </xdr:nvPicPr>
      <xdr:blipFill>
        <a:blip r:embed="rId1"/>
        <a:stretch>
          <a:fillRect/>
        </a:stretch>
      </xdr:blipFill>
      <xdr:spPr>
        <a:xfrm>
          <a:off x="11049000" y="75923775"/>
          <a:ext cx="228600" cy="276225"/>
        </a:xfrm>
        <a:prstGeom prst="rect">
          <a:avLst/>
        </a:prstGeom>
        <a:noFill/>
        <a:ln w="9525" cmpd="sng">
          <a:noFill/>
        </a:ln>
      </xdr:spPr>
    </xdr:pic>
    <xdr:clientData fPrintsWithSheet="0"/>
  </xdr:twoCellAnchor>
  <xdr:twoCellAnchor>
    <xdr:from>
      <xdr:col>25</xdr:col>
      <xdr:colOff>38100</xdr:colOff>
      <xdr:row>153</xdr:row>
      <xdr:rowOff>19050</xdr:rowOff>
    </xdr:from>
    <xdr:to>
      <xdr:col>25</xdr:col>
      <xdr:colOff>266700</xdr:colOff>
      <xdr:row>153</xdr:row>
      <xdr:rowOff>295275</xdr:rowOff>
    </xdr:to>
    <xdr:pic macro="[0]!⑤の21を外す">
      <xdr:nvPicPr>
        <xdr:cNvPr id="22" name="Picture 58"/>
        <xdr:cNvPicPr preferRelativeResize="1">
          <a:picLocks noChangeAspect="1"/>
        </xdr:cNvPicPr>
      </xdr:nvPicPr>
      <xdr:blipFill>
        <a:blip r:embed="rId1"/>
        <a:stretch>
          <a:fillRect/>
        </a:stretch>
      </xdr:blipFill>
      <xdr:spPr>
        <a:xfrm>
          <a:off x="11049000" y="78495525"/>
          <a:ext cx="228600" cy="276225"/>
        </a:xfrm>
        <a:prstGeom prst="rect">
          <a:avLst/>
        </a:prstGeom>
        <a:noFill/>
        <a:ln w="9525" cmpd="sng">
          <a:noFill/>
        </a:ln>
      </xdr:spPr>
    </xdr:pic>
    <xdr:clientData fPrintsWithSheet="0"/>
  </xdr:twoCellAnchor>
  <xdr:twoCellAnchor>
    <xdr:from>
      <xdr:col>25</xdr:col>
      <xdr:colOff>38100</xdr:colOff>
      <xdr:row>159</xdr:row>
      <xdr:rowOff>19050</xdr:rowOff>
    </xdr:from>
    <xdr:to>
      <xdr:col>25</xdr:col>
      <xdr:colOff>266700</xdr:colOff>
      <xdr:row>159</xdr:row>
      <xdr:rowOff>295275</xdr:rowOff>
    </xdr:to>
    <xdr:pic macro="[0]!⑤の22を外す">
      <xdr:nvPicPr>
        <xdr:cNvPr id="23" name="Picture 59"/>
        <xdr:cNvPicPr preferRelativeResize="1">
          <a:picLocks noChangeAspect="1"/>
        </xdr:cNvPicPr>
      </xdr:nvPicPr>
      <xdr:blipFill>
        <a:blip r:embed="rId1"/>
        <a:stretch>
          <a:fillRect/>
        </a:stretch>
      </xdr:blipFill>
      <xdr:spPr>
        <a:xfrm>
          <a:off x="11049000" y="82372200"/>
          <a:ext cx="228600" cy="276225"/>
        </a:xfrm>
        <a:prstGeom prst="rect">
          <a:avLst/>
        </a:prstGeom>
        <a:noFill/>
        <a:ln w="9525" cmpd="sng">
          <a:noFill/>
        </a:ln>
      </xdr:spPr>
    </xdr:pic>
    <xdr:clientData fPrintsWithSheet="0"/>
  </xdr:twoCellAnchor>
  <xdr:twoCellAnchor>
    <xdr:from>
      <xdr:col>25</xdr:col>
      <xdr:colOff>38100</xdr:colOff>
      <xdr:row>163</xdr:row>
      <xdr:rowOff>19050</xdr:rowOff>
    </xdr:from>
    <xdr:to>
      <xdr:col>25</xdr:col>
      <xdr:colOff>266700</xdr:colOff>
      <xdr:row>163</xdr:row>
      <xdr:rowOff>295275</xdr:rowOff>
    </xdr:to>
    <xdr:pic macro="[0]!⑤の23を外す">
      <xdr:nvPicPr>
        <xdr:cNvPr id="24" name="Picture 60"/>
        <xdr:cNvPicPr preferRelativeResize="1">
          <a:picLocks noChangeAspect="1"/>
        </xdr:cNvPicPr>
      </xdr:nvPicPr>
      <xdr:blipFill>
        <a:blip r:embed="rId1"/>
        <a:stretch>
          <a:fillRect/>
        </a:stretch>
      </xdr:blipFill>
      <xdr:spPr>
        <a:xfrm>
          <a:off x="11049000" y="84429600"/>
          <a:ext cx="228600" cy="276225"/>
        </a:xfrm>
        <a:prstGeom prst="rect">
          <a:avLst/>
        </a:prstGeom>
        <a:noFill/>
        <a:ln w="9525" cmpd="sng">
          <a:noFill/>
        </a:ln>
      </xdr:spPr>
    </xdr:pic>
    <xdr:clientData fPrintsWithSheet="0"/>
  </xdr:twoCellAnchor>
  <xdr:twoCellAnchor>
    <xdr:from>
      <xdr:col>25</xdr:col>
      <xdr:colOff>38100</xdr:colOff>
      <xdr:row>168</xdr:row>
      <xdr:rowOff>19050</xdr:rowOff>
    </xdr:from>
    <xdr:to>
      <xdr:col>25</xdr:col>
      <xdr:colOff>266700</xdr:colOff>
      <xdr:row>168</xdr:row>
      <xdr:rowOff>295275</xdr:rowOff>
    </xdr:to>
    <xdr:pic macro="[0]!⑤の24を外す">
      <xdr:nvPicPr>
        <xdr:cNvPr id="25" name="Picture 61"/>
        <xdr:cNvPicPr preferRelativeResize="1">
          <a:picLocks noChangeAspect="1"/>
        </xdr:cNvPicPr>
      </xdr:nvPicPr>
      <xdr:blipFill>
        <a:blip r:embed="rId1"/>
        <a:stretch>
          <a:fillRect/>
        </a:stretch>
      </xdr:blipFill>
      <xdr:spPr>
        <a:xfrm>
          <a:off x="11049000" y="87125175"/>
          <a:ext cx="228600" cy="276225"/>
        </a:xfrm>
        <a:prstGeom prst="rect">
          <a:avLst/>
        </a:prstGeom>
        <a:noFill/>
        <a:ln w="9525" cmpd="sng">
          <a:noFill/>
        </a:ln>
      </xdr:spPr>
    </xdr:pic>
    <xdr:clientData fPrintsWithSheet="0"/>
  </xdr:twoCellAnchor>
  <xdr:twoCellAnchor>
    <xdr:from>
      <xdr:col>25</xdr:col>
      <xdr:colOff>38100</xdr:colOff>
      <xdr:row>174</xdr:row>
      <xdr:rowOff>19050</xdr:rowOff>
    </xdr:from>
    <xdr:to>
      <xdr:col>25</xdr:col>
      <xdr:colOff>266700</xdr:colOff>
      <xdr:row>174</xdr:row>
      <xdr:rowOff>295275</xdr:rowOff>
    </xdr:to>
    <xdr:pic macro="[0]!⑤の25を外す">
      <xdr:nvPicPr>
        <xdr:cNvPr id="26" name="Picture 62"/>
        <xdr:cNvPicPr preferRelativeResize="1">
          <a:picLocks noChangeAspect="1"/>
        </xdr:cNvPicPr>
      </xdr:nvPicPr>
      <xdr:blipFill>
        <a:blip r:embed="rId1"/>
        <a:stretch>
          <a:fillRect/>
        </a:stretch>
      </xdr:blipFill>
      <xdr:spPr>
        <a:xfrm>
          <a:off x="11049000" y="90678000"/>
          <a:ext cx="228600" cy="276225"/>
        </a:xfrm>
        <a:prstGeom prst="rect">
          <a:avLst/>
        </a:prstGeom>
        <a:noFill/>
        <a:ln w="9525" cmpd="sng">
          <a:noFill/>
        </a:ln>
      </xdr:spPr>
    </xdr:pic>
    <xdr:clientData fPrintsWithSheet="0"/>
  </xdr:twoCellAnchor>
  <xdr:twoCellAnchor>
    <xdr:from>
      <xdr:col>25</xdr:col>
      <xdr:colOff>38100</xdr:colOff>
      <xdr:row>183</xdr:row>
      <xdr:rowOff>19050</xdr:rowOff>
    </xdr:from>
    <xdr:to>
      <xdr:col>25</xdr:col>
      <xdr:colOff>266700</xdr:colOff>
      <xdr:row>183</xdr:row>
      <xdr:rowOff>295275</xdr:rowOff>
    </xdr:to>
    <xdr:pic macro="[0]!⑤の26を外す">
      <xdr:nvPicPr>
        <xdr:cNvPr id="27" name="Picture 63"/>
        <xdr:cNvPicPr preferRelativeResize="1">
          <a:picLocks noChangeAspect="1"/>
        </xdr:cNvPicPr>
      </xdr:nvPicPr>
      <xdr:blipFill>
        <a:blip r:embed="rId1"/>
        <a:stretch>
          <a:fillRect/>
        </a:stretch>
      </xdr:blipFill>
      <xdr:spPr>
        <a:xfrm>
          <a:off x="11049000" y="96012000"/>
          <a:ext cx="228600" cy="276225"/>
        </a:xfrm>
        <a:prstGeom prst="rect">
          <a:avLst/>
        </a:prstGeom>
        <a:noFill/>
        <a:ln w="9525" cmpd="sng">
          <a:noFill/>
        </a:ln>
      </xdr:spPr>
    </xdr:pic>
    <xdr:clientData fPrintsWithSheet="0"/>
  </xdr:twoCellAnchor>
  <xdr:twoCellAnchor>
    <xdr:from>
      <xdr:col>25</xdr:col>
      <xdr:colOff>38100</xdr:colOff>
      <xdr:row>191</xdr:row>
      <xdr:rowOff>19050</xdr:rowOff>
    </xdr:from>
    <xdr:to>
      <xdr:col>25</xdr:col>
      <xdr:colOff>266700</xdr:colOff>
      <xdr:row>191</xdr:row>
      <xdr:rowOff>295275</xdr:rowOff>
    </xdr:to>
    <xdr:pic macro="[0]!⑤の27を外す">
      <xdr:nvPicPr>
        <xdr:cNvPr id="28" name="Picture 64"/>
        <xdr:cNvPicPr preferRelativeResize="1">
          <a:picLocks noChangeAspect="1"/>
        </xdr:cNvPicPr>
      </xdr:nvPicPr>
      <xdr:blipFill>
        <a:blip r:embed="rId1"/>
        <a:stretch>
          <a:fillRect/>
        </a:stretch>
      </xdr:blipFill>
      <xdr:spPr>
        <a:xfrm>
          <a:off x="11049000" y="99040950"/>
          <a:ext cx="228600" cy="276225"/>
        </a:xfrm>
        <a:prstGeom prst="rect">
          <a:avLst/>
        </a:prstGeom>
        <a:noFill/>
        <a:ln w="9525" cmpd="sng">
          <a:noFill/>
        </a:ln>
      </xdr:spPr>
    </xdr:pic>
    <xdr:clientData fPrintsWithSheet="0"/>
  </xdr:twoCellAnchor>
  <xdr:twoCellAnchor>
    <xdr:from>
      <xdr:col>25</xdr:col>
      <xdr:colOff>38100</xdr:colOff>
      <xdr:row>201</xdr:row>
      <xdr:rowOff>19050</xdr:rowOff>
    </xdr:from>
    <xdr:to>
      <xdr:col>25</xdr:col>
      <xdr:colOff>266700</xdr:colOff>
      <xdr:row>201</xdr:row>
      <xdr:rowOff>295275</xdr:rowOff>
    </xdr:to>
    <xdr:pic macro="[0]!⑤の28を外す">
      <xdr:nvPicPr>
        <xdr:cNvPr id="29" name="Picture 65"/>
        <xdr:cNvPicPr preferRelativeResize="1">
          <a:picLocks noChangeAspect="1"/>
        </xdr:cNvPicPr>
      </xdr:nvPicPr>
      <xdr:blipFill>
        <a:blip r:embed="rId1"/>
        <a:stretch>
          <a:fillRect/>
        </a:stretch>
      </xdr:blipFill>
      <xdr:spPr>
        <a:xfrm>
          <a:off x="11049000" y="103698675"/>
          <a:ext cx="228600" cy="276225"/>
        </a:xfrm>
        <a:prstGeom prst="rect">
          <a:avLst/>
        </a:prstGeom>
        <a:noFill/>
        <a:ln w="9525" cmpd="sng">
          <a:noFill/>
        </a:ln>
      </xdr:spPr>
    </xdr:pic>
    <xdr:clientData fPrintsWithSheet="0"/>
  </xdr:twoCellAnchor>
  <xdr:twoCellAnchor>
    <xdr:from>
      <xdr:col>25</xdr:col>
      <xdr:colOff>85725</xdr:colOff>
      <xdr:row>212</xdr:row>
      <xdr:rowOff>123825</xdr:rowOff>
    </xdr:from>
    <xdr:to>
      <xdr:col>25</xdr:col>
      <xdr:colOff>323850</xdr:colOff>
      <xdr:row>212</xdr:row>
      <xdr:rowOff>400050</xdr:rowOff>
    </xdr:to>
    <xdr:pic macro="[0]!⑤の29を外す">
      <xdr:nvPicPr>
        <xdr:cNvPr id="30" name="Picture 95"/>
        <xdr:cNvPicPr preferRelativeResize="1">
          <a:picLocks noChangeAspect="1"/>
        </xdr:cNvPicPr>
      </xdr:nvPicPr>
      <xdr:blipFill>
        <a:blip r:embed="rId1"/>
        <a:stretch>
          <a:fillRect/>
        </a:stretch>
      </xdr:blipFill>
      <xdr:spPr>
        <a:xfrm>
          <a:off x="11096625" y="108651675"/>
          <a:ext cx="238125" cy="276225"/>
        </a:xfrm>
        <a:prstGeom prst="rect">
          <a:avLst/>
        </a:prstGeom>
        <a:noFill/>
        <a:ln w="9525" cmpd="sng">
          <a:noFill/>
        </a:ln>
      </xdr:spPr>
    </xdr:pic>
    <xdr:clientData fPrintsWithSheet="0"/>
  </xdr:twoCellAnchor>
  <xdr:twoCellAnchor>
    <xdr:from>
      <xdr:col>25</xdr:col>
      <xdr:colOff>38100</xdr:colOff>
      <xdr:row>219</xdr:row>
      <xdr:rowOff>19050</xdr:rowOff>
    </xdr:from>
    <xdr:to>
      <xdr:col>25</xdr:col>
      <xdr:colOff>266700</xdr:colOff>
      <xdr:row>219</xdr:row>
      <xdr:rowOff>295275</xdr:rowOff>
    </xdr:to>
    <xdr:pic macro="[0]!⑤の30を外す">
      <xdr:nvPicPr>
        <xdr:cNvPr id="31" name="Picture 96"/>
        <xdr:cNvPicPr preferRelativeResize="1">
          <a:picLocks noChangeAspect="1"/>
        </xdr:cNvPicPr>
      </xdr:nvPicPr>
      <xdr:blipFill>
        <a:blip r:embed="rId1"/>
        <a:stretch>
          <a:fillRect/>
        </a:stretch>
      </xdr:blipFill>
      <xdr:spPr>
        <a:xfrm>
          <a:off x="11049000" y="112918875"/>
          <a:ext cx="228600" cy="276225"/>
        </a:xfrm>
        <a:prstGeom prst="rect">
          <a:avLst/>
        </a:prstGeom>
        <a:noFill/>
        <a:ln w="9525" cmpd="sng">
          <a:noFill/>
        </a:ln>
      </xdr:spPr>
    </xdr:pic>
    <xdr:clientData fPrintsWithSheet="0"/>
  </xdr:twoCellAnchor>
  <xdr:twoCellAnchor>
    <xdr:from>
      <xdr:col>25</xdr:col>
      <xdr:colOff>38100</xdr:colOff>
      <xdr:row>229</xdr:row>
      <xdr:rowOff>19050</xdr:rowOff>
    </xdr:from>
    <xdr:to>
      <xdr:col>25</xdr:col>
      <xdr:colOff>266700</xdr:colOff>
      <xdr:row>229</xdr:row>
      <xdr:rowOff>295275</xdr:rowOff>
    </xdr:to>
    <xdr:pic macro="[0]!⑤の31を外す">
      <xdr:nvPicPr>
        <xdr:cNvPr id="32" name="Picture 97"/>
        <xdr:cNvPicPr preferRelativeResize="1">
          <a:picLocks noChangeAspect="1"/>
        </xdr:cNvPicPr>
      </xdr:nvPicPr>
      <xdr:blipFill>
        <a:blip r:embed="rId1"/>
        <a:stretch>
          <a:fillRect/>
        </a:stretch>
      </xdr:blipFill>
      <xdr:spPr>
        <a:xfrm>
          <a:off x="11049000" y="117233700"/>
          <a:ext cx="228600" cy="276225"/>
        </a:xfrm>
        <a:prstGeom prst="rect">
          <a:avLst/>
        </a:prstGeom>
        <a:noFill/>
        <a:ln w="9525" cmpd="sng">
          <a:noFill/>
        </a:ln>
      </xdr:spPr>
    </xdr:pic>
    <xdr:clientData fPrintsWithSheet="0"/>
  </xdr:twoCellAnchor>
  <xdr:twoCellAnchor>
    <xdr:from>
      <xdr:col>25</xdr:col>
      <xdr:colOff>38100</xdr:colOff>
      <xdr:row>238</xdr:row>
      <xdr:rowOff>19050</xdr:rowOff>
    </xdr:from>
    <xdr:to>
      <xdr:col>25</xdr:col>
      <xdr:colOff>266700</xdr:colOff>
      <xdr:row>238</xdr:row>
      <xdr:rowOff>295275</xdr:rowOff>
    </xdr:to>
    <xdr:pic macro="[0]!⑤の32を外す">
      <xdr:nvPicPr>
        <xdr:cNvPr id="33" name="Picture 98"/>
        <xdr:cNvPicPr preferRelativeResize="1">
          <a:picLocks noChangeAspect="1"/>
        </xdr:cNvPicPr>
      </xdr:nvPicPr>
      <xdr:blipFill>
        <a:blip r:embed="rId1"/>
        <a:stretch>
          <a:fillRect/>
        </a:stretch>
      </xdr:blipFill>
      <xdr:spPr>
        <a:xfrm>
          <a:off x="11049000" y="122234325"/>
          <a:ext cx="228600" cy="276225"/>
        </a:xfrm>
        <a:prstGeom prst="rect">
          <a:avLst/>
        </a:prstGeom>
        <a:noFill/>
        <a:ln w="9525" cmpd="sng">
          <a:noFill/>
        </a:ln>
      </xdr:spPr>
    </xdr:pic>
    <xdr:clientData fPrintsWithSheet="0"/>
  </xdr:twoCellAnchor>
  <xdr:twoCellAnchor>
    <xdr:from>
      <xdr:col>25</xdr:col>
      <xdr:colOff>38100</xdr:colOff>
      <xdr:row>249</xdr:row>
      <xdr:rowOff>19050</xdr:rowOff>
    </xdr:from>
    <xdr:to>
      <xdr:col>25</xdr:col>
      <xdr:colOff>266700</xdr:colOff>
      <xdr:row>249</xdr:row>
      <xdr:rowOff>295275</xdr:rowOff>
    </xdr:to>
    <xdr:pic macro="[0]!⑤の33を外す">
      <xdr:nvPicPr>
        <xdr:cNvPr id="34" name="Picture 99"/>
        <xdr:cNvPicPr preferRelativeResize="1">
          <a:picLocks noChangeAspect="1"/>
        </xdr:cNvPicPr>
      </xdr:nvPicPr>
      <xdr:blipFill>
        <a:blip r:embed="rId1"/>
        <a:stretch>
          <a:fillRect/>
        </a:stretch>
      </xdr:blipFill>
      <xdr:spPr>
        <a:xfrm>
          <a:off x="11049000" y="127473075"/>
          <a:ext cx="228600" cy="276225"/>
        </a:xfrm>
        <a:prstGeom prst="rect">
          <a:avLst/>
        </a:prstGeom>
        <a:noFill/>
        <a:ln w="9525" cmpd="sng">
          <a:noFill/>
        </a:ln>
      </xdr:spPr>
    </xdr:pic>
    <xdr:clientData fPrintsWithSheet="0"/>
  </xdr:twoCellAnchor>
  <xdr:twoCellAnchor>
    <xdr:from>
      <xdr:col>25</xdr:col>
      <xdr:colOff>38100</xdr:colOff>
      <xdr:row>253</xdr:row>
      <xdr:rowOff>19050</xdr:rowOff>
    </xdr:from>
    <xdr:to>
      <xdr:col>25</xdr:col>
      <xdr:colOff>266700</xdr:colOff>
      <xdr:row>253</xdr:row>
      <xdr:rowOff>295275</xdr:rowOff>
    </xdr:to>
    <xdr:pic macro="[0]!⑤の34を外す">
      <xdr:nvPicPr>
        <xdr:cNvPr id="35" name="Picture 100"/>
        <xdr:cNvPicPr preferRelativeResize="1">
          <a:picLocks noChangeAspect="1"/>
        </xdr:cNvPicPr>
      </xdr:nvPicPr>
      <xdr:blipFill>
        <a:blip r:embed="rId1"/>
        <a:stretch>
          <a:fillRect/>
        </a:stretch>
      </xdr:blipFill>
      <xdr:spPr>
        <a:xfrm>
          <a:off x="11049000" y="129625725"/>
          <a:ext cx="228600" cy="276225"/>
        </a:xfrm>
        <a:prstGeom prst="rect">
          <a:avLst/>
        </a:prstGeom>
        <a:noFill/>
        <a:ln w="9525" cmpd="sng">
          <a:noFill/>
        </a:ln>
      </xdr:spPr>
    </xdr:pic>
    <xdr:clientData fPrintsWithSheet="0"/>
  </xdr:twoCellAnchor>
  <xdr:twoCellAnchor>
    <xdr:from>
      <xdr:col>25</xdr:col>
      <xdr:colOff>38100</xdr:colOff>
      <xdr:row>261</xdr:row>
      <xdr:rowOff>19050</xdr:rowOff>
    </xdr:from>
    <xdr:to>
      <xdr:col>25</xdr:col>
      <xdr:colOff>266700</xdr:colOff>
      <xdr:row>261</xdr:row>
      <xdr:rowOff>295275</xdr:rowOff>
    </xdr:to>
    <xdr:pic macro="[0]!⑤の35を外す">
      <xdr:nvPicPr>
        <xdr:cNvPr id="36" name="Picture 101"/>
        <xdr:cNvPicPr preferRelativeResize="1">
          <a:picLocks noChangeAspect="1"/>
        </xdr:cNvPicPr>
      </xdr:nvPicPr>
      <xdr:blipFill>
        <a:blip r:embed="rId1"/>
        <a:stretch>
          <a:fillRect/>
        </a:stretch>
      </xdr:blipFill>
      <xdr:spPr>
        <a:xfrm>
          <a:off x="11049000" y="134769225"/>
          <a:ext cx="228600" cy="276225"/>
        </a:xfrm>
        <a:prstGeom prst="rect">
          <a:avLst/>
        </a:prstGeom>
        <a:noFill/>
        <a:ln w="9525" cmpd="sng">
          <a:noFill/>
        </a:ln>
      </xdr:spPr>
    </xdr:pic>
    <xdr:clientData fPrintsWithSheet="0"/>
  </xdr:twoCellAnchor>
  <xdr:twoCellAnchor>
    <xdr:from>
      <xdr:col>25</xdr:col>
      <xdr:colOff>38100</xdr:colOff>
      <xdr:row>270</xdr:row>
      <xdr:rowOff>19050</xdr:rowOff>
    </xdr:from>
    <xdr:to>
      <xdr:col>25</xdr:col>
      <xdr:colOff>266700</xdr:colOff>
      <xdr:row>270</xdr:row>
      <xdr:rowOff>295275</xdr:rowOff>
    </xdr:to>
    <xdr:pic macro="[0]!⑤の36を外す">
      <xdr:nvPicPr>
        <xdr:cNvPr id="37" name="Picture 102"/>
        <xdr:cNvPicPr preferRelativeResize="1">
          <a:picLocks noChangeAspect="1"/>
        </xdr:cNvPicPr>
      </xdr:nvPicPr>
      <xdr:blipFill>
        <a:blip r:embed="rId1"/>
        <a:stretch>
          <a:fillRect/>
        </a:stretch>
      </xdr:blipFill>
      <xdr:spPr>
        <a:xfrm>
          <a:off x="11049000" y="138579225"/>
          <a:ext cx="228600" cy="276225"/>
        </a:xfrm>
        <a:prstGeom prst="rect">
          <a:avLst/>
        </a:prstGeom>
        <a:noFill/>
        <a:ln w="9525" cmpd="sng">
          <a:noFill/>
        </a:ln>
      </xdr:spPr>
    </xdr:pic>
    <xdr:clientData fPrintsWithSheet="0"/>
  </xdr:twoCellAnchor>
  <xdr:twoCellAnchor>
    <xdr:from>
      <xdr:col>25</xdr:col>
      <xdr:colOff>38100</xdr:colOff>
      <xdr:row>274</xdr:row>
      <xdr:rowOff>19050</xdr:rowOff>
    </xdr:from>
    <xdr:to>
      <xdr:col>25</xdr:col>
      <xdr:colOff>266700</xdr:colOff>
      <xdr:row>274</xdr:row>
      <xdr:rowOff>295275</xdr:rowOff>
    </xdr:to>
    <xdr:pic macro="[0]!⑤の37を外す">
      <xdr:nvPicPr>
        <xdr:cNvPr id="38" name="Picture 103"/>
        <xdr:cNvPicPr preferRelativeResize="1">
          <a:picLocks noChangeAspect="1"/>
        </xdr:cNvPicPr>
      </xdr:nvPicPr>
      <xdr:blipFill>
        <a:blip r:embed="rId1"/>
        <a:stretch>
          <a:fillRect/>
        </a:stretch>
      </xdr:blipFill>
      <xdr:spPr>
        <a:xfrm>
          <a:off x="11049000" y="140789025"/>
          <a:ext cx="228600" cy="276225"/>
        </a:xfrm>
        <a:prstGeom prst="rect">
          <a:avLst/>
        </a:prstGeom>
        <a:noFill/>
        <a:ln w="9525" cmpd="sng">
          <a:noFill/>
        </a:ln>
      </xdr:spPr>
    </xdr:pic>
    <xdr:clientData fPrintsWithSheet="0"/>
  </xdr:twoCellAnchor>
  <xdr:twoCellAnchor>
    <xdr:from>
      <xdr:col>25</xdr:col>
      <xdr:colOff>38100</xdr:colOff>
      <xdr:row>277</xdr:row>
      <xdr:rowOff>19050</xdr:rowOff>
    </xdr:from>
    <xdr:to>
      <xdr:col>25</xdr:col>
      <xdr:colOff>266700</xdr:colOff>
      <xdr:row>277</xdr:row>
      <xdr:rowOff>295275</xdr:rowOff>
    </xdr:to>
    <xdr:pic macro="[0]!⑤の38を外す">
      <xdr:nvPicPr>
        <xdr:cNvPr id="39" name="Picture 104"/>
        <xdr:cNvPicPr preferRelativeResize="1">
          <a:picLocks noChangeAspect="1"/>
        </xdr:cNvPicPr>
      </xdr:nvPicPr>
      <xdr:blipFill>
        <a:blip r:embed="rId1"/>
        <a:stretch>
          <a:fillRect/>
        </a:stretch>
      </xdr:blipFill>
      <xdr:spPr>
        <a:xfrm>
          <a:off x="11049000" y="142379700"/>
          <a:ext cx="228600" cy="276225"/>
        </a:xfrm>
        <a:prstGeom prst="rect">
          <a:avLst/>
        </a:prstGeom>
        <a:noFill/>
        <a:ln w="9525" cmpd="sng">
          <a:noFill/>
        </a:ln>
      </xdr:spPr>
    </xdr:pic>
    <xdr:clientData fPrintsWithSheet="0"/>
  </xdr:twoCellAnchor>
  <xdr:twoCellAnchor>
    <xdr:from>
      <xdr:col>25</xdr:col>
      <xdr:colOff>38100</xdr:colOff>
      <xdr:row>285</xdr:row>
      <xdr:rowOff>19050</xdr:rowOff>
    </xdr:from>
    <xdr:to>
      <xdr:col>25</xdr:col>
      <xdr:colOff>266700</xdr:colOff>
      <xdr:row>285</xdr:row>
      <xdr:rowOff>295275</xdr:rowOff>
    </xdr:to>
    <xdr:pic macro="[0]!⑤の39を外す">
      <xdr:nvPicPr>
        <xdr:cNvPr id="40" name="Picture 105"/>
        <xdr:cNvPicPr preferRelativeResize="1">
          <a:picLocks noChangeAspect="1"/>
        </xdr:cNvPicPr>
      </xdr:nvPicPr>
      <xdr:blipFill>
        <a:blip r:embed="rId1"/>
        <a:stretch>
          <a:fillRect/>
        </a:stretch>
      </xdr:blipFill>
      <xdr:spPr>
        <a:xfrm>
          <a:off x="11049000" y="146218275"/>
          <a:ext cx="228600" cy="276225"/>
        </a:xfrm>
        <a:prstGeom prst="rect">
          <a:avLst/>
        </a:prstGeom>
        <a:noFill/>
        <a:ln w="9525" cmpd="sng">
          <a:noFill/>
        </a:ln>
      </xdr:spPr>
    </xdr:pic>
    <xdr:clientData fPrintsWithSheet="0"/>
  </xdr:twoCellAnchor>
  <xdr:twoCellAnchor>
    <xdr:from>
      <xdr:col>25</xdr:col>
      <xdr:colOff>38100</xdr:colOff>
      <xdr:row>294</xdr:row>
      <xdr:rowOff>19050</xdr:rowOff>
    </xdr:from>
    <xdr:to>
      <xdr:col>25</xdr:col>
      <xdr:colOff>266700</xdr:colOff>
      <xdr:row>294</xdr:row>
      <xdr:rowOff>295275</xdr:rowOff>
    </xdr:to>
    <xdr:pic macro="[0]!⑤の40を外す">
      <xdr:nvPicPr>
        <xdr:cNvPr id="41" name="Picture 106"/>
        <xdr:cNvPicPr preferRelativeResize="1">
          <a:picLocks noChangeAspect="1"/>
        </xdr:cNvPicPr>
      </xdr:nvPicPr>
      <xdr:blipFill>
        <a:blip r:embed="rId1"/>
        <a:stretch>
          <a:fillRect/>
        </a:stretch>
      </xdr:blipFill>
      <xdr:spPr>
        <a:xfrm>
          <a:off x="11049000" y="150152100"/>
          <a:ext cx="228600" cy="276225"/>
        </a:xfrm>
        <a:prstGeom prst="rect">
          <a:avLst/>
        </a:prstGeom>
        <a:noFill/>
        <a:ln w="9525" cmpd="sng">
          <a:noFill/>
        </a:ln>
      </xdr:spPr>
    </xdr:pic>
    <xdr:clientData fPrintsWithSheet="0"/>
  </xdr:twoCellAnchor>
  <xdr:twoCellAnchor>
    <xdr:from>
      <xdr:col>25</xdr:col>
      <xdr:colOff>38100</xdr:colOff>
      <xdr:row>301</xdr:row>
      <xdr:rowOff>19050</xdr:rowOff>
    </xdr:from>
    <xdr:to>
      <xdr:col>25</xdr:col>
      <xdr:colOff>266700</xdr:colOff>
      <xdr:row>301</xdr:row>
      <xdr:rowOff>295275</xdr:rowOff>
    </xdr:to>
    <xdr:pic macro="[0]!⑤の41を外す">
      <xdr:nvPicPr>
        <xdr:cNvPr id="42" name="Picture 107"/>
        <xdr:cNvPicPr preferRelativeResize="1">
          <a:picLocks noChangeAspect="1"/>
        </xdr:cNvPicPr>
      </xdr:nvPicPr>
      <xdr:blipFill>
        <a:blip r:embed="rId1"/>
        <a:stretch>
          <a:fillRect/>
        </a:stretch>
      </xdr:blipFill>
      <xdr:spPr>
        <a:xfrm>
          <a:off x="11049000" y="154295475"/>
          <a:ext cx="228600" cy="276225"/>
        </a:xfrm>
        <a:prstGeom prst="rect">
          <a:avLst/>
        </a:prstGeom>
        <a:noFill/>
        <a:ln w="9525" cmpd="sng">
          <a:noFill/>
        </a:ln>
      </xdr:spPr>
    </xdr:pic>
    <xdr:clientData fPrintsWithSheet="0"/>
  </xdr:twoCellAnchor>
  <xdr:twoCellAnchor>
    <xdr:from>
      <xdr:col>25</xdr:col>
      <xdr:colOff>38100</xdr:colOff>
      <xdr:row>314</xdr:row>
      <xdr:rowOff>19050</xdr:rowOff>
    </xdr:from>
    <xdr:to>
      <xdr:col>25</xdr:col>
      <xdr:colOff>266700</xdr:colOff>
      <xdr:row>314</xdr:row>
      <xdr:rowOff>295275</xdr:rowOff>
    </xdr:to>
    <xdr:pic macro="[0]!⑤の42を外す">
      <xdr:nvPicPr>
        <xdr:cNvPr id="43" name="Picture 108"/>
        <xdr:cNvPicPr preferRelativeResize="1">
          <a:picLocks noChangeAspect="1"/>
        </xdr:cNvPicPr>
      </xdr:nvPicPr>
      <xdr:blipFill>
        <a:blip r:embed="rId1"/>
        <a:stretch>
          <a:fillRect/>
        </a:stretch>
      </xdr:blipFill>
      <xdr:spPr>
        <a:xfrm>
          <a:off x="11049000" y="159467550"/>
          <a:ext cx="228600" cy="276225"/>
        </a:xfrm>
        <a:prstGeom prst="rect">
          <a:avLst/>
        </a:prstGeom>
        <a:noFill/>
        <a:ln w="9525" cmpd="sng">
          <a:noFill/>
        </a:ln>
      </xdr:spPr>
    </xdr:pic>
    <xdr:clientData fPrintsWithSheet="0"/>
  </xdr:twoCellAnchor>
  <xdr:twoCellAnchor>
    <xdr:from>
      <xdr:col>25</xdr:col>
      <xdr:colOff>38100</xdr:colOff>
      <xdr:row>320</xdr:row>
      <xdr:rowOff>19050</xdr:rowOff>
    </xdr:from>
    <xdr:to>
      <xdr:col>25</xdr:col>
      <xdr:colOff>266700</xdr:colOff>
      <xdr:row>320</xdr:row>
      <xdr:rowOff>295275</xdr:rowOff>
    </xdr:to>
    <xdr:pic macro="[0]!⑤の43を外す">
      <xdr:nvPicPr>
        <xdr:cNvPr id="44" name="Picture 109"/>
        <xdr:cNvPicPr preferRelativeResize="1">
          <a:picLocks noChangeAspect="1"/>
        </xdr:cNvPicPr>
      </xdr:nvPicPr>
      <xdr:blipFill>
        <a:blip r:embed="rId1"/>
        <a:stretch>
          <a:fillRect/>
        </a:stretch>
      </xdr:blipFill>
      <xdr:spPr>
        <a:xfrm>
          <a:off x="11049000" y="163287075"/>
          <a:ext cx="228600" cy="276225"/>
        </a:xfrm>
        <a:prstGeom prst="rect">
          <a:avLst/>
        </a:prstGeom>
        <a:noFill/>
        <a:ln w="9525" cmpd="sng">
          <a:noFill/>
        </a:ln>
      </xdr:spPr>
    </xdr:pic>
    <xdr:clientData fPrintsWithSheet="0"/>
  </xdr:twoCellAnchor>
  <xdr:twoCellAnchor>
    <xdr:from>
      <xdr:col>25</xdr:col>
      <xdr:colOff>38100</xdr:colOff>
      <xdr:row>325</xdr:row>
      <xdr:rowOff>19050</xdr:rowOff>
    </xdr:from>
    <xdr:to>
      <xdr:col>25</xdr:col>
      <xdr:colOff>266700</xdr:colOff>
      <xdr:row>325</xdr:row>
      <xdr:rowOff>295275</xdr:rowOff>
    </xdr:to>
    <xdr:pic macro="[0]!⑤の44を外す">
      <xdr:nvPicPr>
        <xdr:cNvPr id="45" name="Picture 110"/>
        <xdr:cNvPicPr preferRelativeResize="1">
          <a:picLocks noChangeAspect="1"/>
        </xdr:cNvPicPr>
      </xdr:nvPicPr>
      <xdr:blipFill>
        <a:blip r:embed="rId1"/>
        <a:stretch>
          <a:fillRect/>
        </a:stretch>
      </xdr:blipFill>
      <xdr:spPr>
        <a:xfrm>
          <a:off x="11049000" y="165973125"/>
          <a:ext cx="228600" cy="276225"/>
        </a:xfrm>
        <a:prstGeom prst="rect">
          <a:avLst/>
        </a:prstGeom>
        <a:noFill/>
        <a:ln w="9525" cmpd="sng">
          <a:noFill/>
        </a:ln>
      </xdr:spPr>
    </xdr:pic>
    <xdr:clientData fPrintsWithSheet="0"/>
  </xdr:twoCellAnchor>
  <xdr:twoCellAnchor>
    <xdr:from>
      <xdr:col>25</xdr:col>
      <xdr:colOff>38100</xdr:colOff>
      <xdr:row>329</xdr:row>
      <xdr:rowOff>19050</xdr:rowOff>
    </xdr:from>
    <xdr:to>
      <xdr:col>25</xdr:col>
      <xdr:colOff>266700</xdr:colOff>
      <xdr:row>329</xdr:row>
      <xdr:rowOff>295275</xdr:rowOff>
    </xdr:to>
    <xdr:pic macro="[0]!⑤の45を外す">
      <xdr:nvPicPr>
        <xdr:cNvPr id="46" name="Picture 111"/>
        <xdr:cNvPicPr preferRelativeResize="1">
          <a:picLocks noChangeAspect="1"/>
        </xdr:cNvPicPr>
      </xdr:nvPicPr>
      <xdr:blipFill>
        <a:blip r:embed="rId1"/>
        <a:stretch>
          <a:fillRect/>
        </a:stretch>
      </xdr:blipFill>
      <xdr:spPr>
        <a:xfrm>
          <a:off x="11049000" y="168173400"/>
          <a:ext cx="228600" cy="276225"/>
        </a:xfrm>
        <a:prstGeom prst="rect">
          <a:avLst/>
        </a:prstGeom>
        <a:noFill/>
        <a:ln w="9525" cmpd="sng">
          <a:noFill/>
        </a:ln>
      </xdr:spPr>
    </xdr:pic>
    <xdr:clientData fPrintsWithSheet="0"/>
  </xdr:twoCellAnchor>
  <xdr:twoCellAnchor>
    <xdr:from>
      <xdr:col>25</xdr:col>
      <xdr:colOff>38100</xdr:colOff>
      <xdr:row>337</xdr:row>
      <xdr:rowOff>19050</xdr:rowOff>
    </xdr:from>
    <xdr:to>
      <xdr:col>25</xdr:col>
      <xdr:colOff>266700</xdr:colOff>
      <xdr:row>337</xdr:row>
      <xdr:rowOff>295275</xdr:rowOff>
    </xdr:to>
    <xdr:pic macro="[0]!⑤の46を外す">
      <xdr:nvPicPr>
        <xdr:cNvPr id="47" name="Picture 112"/>
        <xdr:cNvPicPr preferRelativeResize="1">
          <a:picLocks noChangeAspect="1"/>
        </xdr:cNvPicPr>
      </xdr:nvPicPr>
      <xdr:blipFill>
        <a:blip r:embed="rId1"/>
        <a:stretch>
          <a:fillRect/>
        </a:stretch>
      </xdr:blipFill>
      <xdr:spPr>
        <a:xfrm>
          <a:off x="11049000" y="171469050"/>
          <a:ext cx="228600" cy="276225"/>
        </a:xfrm>
        <a:prstGeom prst="rect">
          <a:avLst/>
        </a:prstGeom>
        <a:noFill/>
        <a:ln w="9525" cmpd="sng">
          <a:noFill/>
        </a:ln>
      </xdr:spPr>
    </xdr:pic>
    <xdr:clientData fPrintsWithSheet="0"/>
  </xdr:twoCellAnchor>
  <xdr:twoCellAnchor>
    <xdr:from>
      <xdr:col>25</xdr:col>
      <xdr:colOff>38100</xdr:colOff>
      <xdr:row>344</xdr:row>
      <xdr:rowOff>19050</xdr:rowOff>
    </xdr:from>
    <xdr:to>
      <xdr:col>25</xdr:col>
      <xdr:colOff>266700</xdr:colOff>
      <xdr:row>344</xdr:row>
      <xdr:rowOff>295275</xdr:rowOff>
    </xdr:to>
    <xdr:pic macro="[0]!⑤の47を外す">
      <xdr:nvPicPr>
        <xdr:cNvPr id="48" name="Picture 113"/>
        <xdr:cNvPicPr preferRelativeResize="1">
          <a:picLocks noChangeAspect="1"/>
        </xdr:cNvPicPr>
      </xdr:nvPicPr>
      <xdr:blipFill>
        <a:blip r:embed="rId1"/>
        <a:stretch>
          <a:fillRect/>
        </a:stretch>
      </xdr:blipFill>
      <xdr:spPr>
        <a:xfrm>
          <a:off x="11049000" y="175174275"/>
          <a:ext cx="228600" cy="276225"/>
        </a:xfrm>
        <a:prstGeom prst="rect">
          <a:avLst/>
        </a:prstGeom>
        <a:noFill/>
        <a:ln w="9525" cmpd="sng">
          <a:noFill/>
        </a:ln>
      </xdr:spPr>
    </xdr:pic>
    <xdr:clientData fPrintsWithSheet="0"/>
  </xdr:twoCellAnchor>
  <xdr:twoCellAnchor>
    <xdr:from>
      <xdr:col>25</xdr:col>
      <xdr:colOff>38100</xdr:colOff>
      <xdr:row>347</xdr:row>
      <xdr:rowOff>19050</xdr:rowOff>
    </xdr:from>
    <xdr:to>
      <xdr:col>25</xdr:col>
      <xdr:colOff>266700</xdr:colOff>
      <xdr:row>347</xdr:row>
      <xdr:rowOff>295275</xdr:rowOff>
    </xdr:to>
    <xdr:pic macro="[0]!⑤の48を外す">
      <xdr:nvPicPr>
        <xdr:cNvPr id="49" name="Picture 114"/>
        <xdr:cNvPicPr preferRelativeResize="1">
          <a:picLocks noChangeAspect="1"/>
        </xdr:cNvPicPr>
      </xdr:nvPicPr>
      <xdr:blipFill>
        <a:blip r:embed="rId1"/>
        <a:stretch>
          <a:fillRect/>
        </a:stretch>
      </xdr:blipFill>
      <xdr:spPr>
        <a:xfrm>
          <a:off x="11049000" y="176431575"/>
          <a:ext cx="228600" cy="276225"/>
        </a:xfrm>
        <a:prstGeom prst="rect">
          <a:avLst/>
        </a:prstGeom>
        <a:noFill/>
        <a:ln w="9525" cmpd="sng">
          <a:noFill/>
        </a:ln>
      </xdr:spPr>
    </xdr:pic>
    <xdr:clientData fPrintsWithSheet="0"/>
  </xdr:twoCellAnchor>
  <xdr:twoCellAnchor>
    <xdr:from>
      <xdr:col>25</xdr:col>
      <xdr:colOff>38100</xdr:colOff>
      <xdr:row>350</xdr:row>
      <xdr:rowOff>19050</xdr:rowOff>
    </xdr:from>
    <xdr:to>
      <xdr:col>25</xdr:col>
      <xdr:colOff>266700</xdr:colOff>
      <xdr:row>350</xdr:row>
      <xdr:rowOff>295275</xdr:rowOff>
    </xdr:to>
    <xdr:pic macro="[0]!⑤の49を外す">
      <xdr:nvPicPr>
        <xdr:cNvPr id="50" name="Picture 115"/>
        <xdr:cNvPicPr preferRelativeResize="1">
          <a:picLocks noChangeAspect="1"/>
        </xdr:cNvPicPr>
      </xdr:nvPicPr>
      <xdr:blipFill>
        <a:blip r:embed="rId1"/>
        <a:stretch>
          <a:fillRect/>
        </a:stretch>
      </xdr:blipFill>
      <xdr:spPr>
        <a:xfrm>
          <a:off x="11049000" y="177822225"/>
          <a:ext cx="228600" cy="276225"/>
        </a:xfrm>
        <a:prstGeom prst="rect">
          <a:avLst/>
        </a:prstGeom>
        <a:noFill/>
        <a:ln w="9525" cmpd="sng">
          <a:noFill/>
        </a:ln>
      </xdr:spPr>
    </xdr:pic>
    <xdr:clientData fPrintsWithSheet="0"/>
  </xdr:twoCellAnchor>
  <xdr:twoCellAnchor>
    <xdr:from>
      <xdr:col>25</xdr:col>
      <xdr:colOff>38100</xdr:colOff>
      <xdr:row>353</xdr:row>
      <xdr:rowOff>19050</xdr:rowOff>
    </xdr:from>
    <xdr:to>
      <xdr:col>25</xdr:col>
      <xdr:colOff>266700</xdr:colOff>
      <xdr:row>353</xdr:row>
      <xdr:rowOff>295275</xdr:rowOff>
    </xdr:to>
    <xdr:pic macro="[0]!⑤の50を外す">
      <xdr:nvPicPr>
        <xdr:cNvPr id="51" name="Picture 116"/>
        <xdr:cNvPicPr preferRelativeResize="1">
          <a:picLocks noChangeAspect="1"/>
        </xdr:cNvPicPr>
      </xdr:nvPicPr>
      <xdr:blipFill>
        <a:blip r:embed="rId1"/>
        <a:stretch>
          <a:fillRect/>
        </a:stretch>
      </xdr:blipFill>
      <xdr:spPr>
        <a:xfrm>
          <a:off x="11049000" y="179231925"/>
          <a:ext cx="228600" cy="276225"/>
        </a:xfrm>
        <a:prstGeom prst="rect">
          <a:avLst/>
        </a:prstGeom>
        <a:noFill/>
        <a:ln w="9525" cmpd="sng">
          <a:noFill/>
        </a:ln>
      </xdr:spPr>
    </xdr:pic>
    <xdr:clientData fPrintsWithSheet="0"/>
  </xdr:twoCellAnchor>
  <xdr:twoCellAnchor>
    <xdr:from>
      <xdr:col>25</xdr:col>
      <xdr:colOff>38100</xdr:colOff>
      <xdr:row>362</xdr:row>
      <xdr:rowOff>19050</xdr:rowOff>
    </xdr:from>
    <xdr:to>
      <xdr:col>25</xdr:col>
      <xdr:colOff>266700</xdr:colOff>
      <xdr:row>362</xdr:row>
      <xdr:rowOff>295275</xdr:rowOff>
    </xdr:to>
    <xdr:pic macro="[0]!⑤の51を外す">
      <xdr:nvPicPr>
        <xdr:cNvPr id="52" name="Picture 117"/>
        <xdr:cNvPicPr preferRelativeResize="1">
          <a:picLocks noChangeAspect="1"/>
        </xdr:cNvPicPr>
      </xdr:nvPicPr>
      <xdr:blipFill>
        <a:blip r:embed="rId1"/>
        <a:stretch>
          <a:fillRect/>
        </a:stretch>
      </xdr:blipFill>
      <xdr:spPr>
        <a:xfrm>
          <a:off x="11049000" y="183546750"/>
          <a:ext cx="228600" cy="276225"/>
        </a:xfrm>
        <a:prstGeom prst="rect">
          <a:avLst/>
        </a:prstGeom>
        <a:noFill/>
        <a:ln w="9525" cmpd="sng">
          <a:noFill/>
        </a:ln>
      </xdr:spPr>
    </xdr:pic>
    <xdr:clientData fPrintsWithSheet="0"/>
  </xdr:twoCellAnchor>
  <xdr:twoCellAnchor>
    <xdr:from>
      <xdr:col>25</xdr:col>
      <xdr:colOff>38100</xdr:colOff>
      <xdr:row>374</xdr:row>
      <xdr:rowOff>19050</xdr:rowOff>
    </xdr:from>
    <xdr:to>
      <xdr:col>25</xdr:col>
      <xdr:colOff>266700</xdr:colOff>
      <xdr:row>374</xdr:row>
      <xdr:rowOff>295275</xdr:rowOff>
    </xdr:to>
    <xdr:pic macro="[0]!⑤の52を外す">
      <xdr:nvPicPr>
        <xdr:cNvPr id="53" name="Picture 118"/>
        <xdr:cNvPicPr preferRelativeResize="1">
          <a:picLocks noChangeAspect="1"/>
        </xdr:cNvPicPr>
      </xdr:nvPicPr>
      <xdr:blipFill>
        <a:blip r:embed="rId1"/>
        <a:stretch>
          <a:fillRect/>
        </a:stretch>
      </xdr:blipFill>
      <xdr:spPr>
        <a:xfrm>
          <a:off x="11049000" y="189147450"/>
          <a:ext cx="228600" cy="276225"/>
        </a:xfrm>
        <a:prstGeom prst="rect">
          <a:avLst/>
        </a:prstGeom>
        <a:noFill/>
        <a:ln w="9525" cmpd="sng">
          <a:noFill/>
        </a:ln>
      </xdr:spPr>
    </xdr:pic>
    <xdr:clientData fPrintsWithSheet="0"/>
  </xdr:twoCellAnchor>
  <xdr:twoCellAnchor>
    <xdr:from>
      <xdr:col>25</xdr:col>
      <xdr:colOff>38100</xdr:colOff>
      <xdr:row>381</xdr:row>
      <xdr:rowOff>19050</xdr:rowOff>
    </xdr:from>
    <xdr:to>
      <xdr:col>25</xdr:col>
      <xdr:colOff>266700</xdr:colOff>
      <xdr:row>381</xdr:row>
      <xdr:rowOff>295275</xdr:rowOff>
    </xdr:to>
    <xdr:pic macro="[0]!⑤の53を外す">
      <xdr:nvPicPr>
        <xdr:cNvPr id="54" name="Picture 119"/>
        <xdr:cNvPicPr preferRelativeResize="1">
          <a:picLocks noChangeAspect="1"/>
        </xdr:cNvPicPr>
      </xdr:nvPicPr>
      <xdr:blipFill>
        <a:blip r:embed="rId1"/>
        <a:stretch>
          <a:fillRect/>
        </a:stretch>
      </xdr:blipFill>
      <xdr:spPr>
        <a:xfrm>
          <a:off x="11049000" y="193624200"/>
          <a:ext cx="228600" cy="276225"/>
        </a:xfrm>
        <a:prstGeom prst="rect">
          <a:avLst/>
        </a:prstGeom>
        <a:noFill/>
        <a:ln w="9525" cmpd="sng">
          <a:noFill/>
        </a:ln>
      </xdr:spPr>
    </xdr:pic>
    <xdr:clientData fPrintsWithSheet="0"/>
  </xdr:twoCellAnchor>
  <xdr:twoCellAnchor>
    <xdr:from>
      <xdr:col>25</xdr:col>
      <xdr:colOff>38100</xdr:colOff>
      <xdr:row>391</xdr:row>
      <xdr:rowOff>19050</xdr:rowOff>
    </xdr:from>
    <xdr:to>
      <xdr:col>25</xdr:col>
      <xdr:colOff>266700</xdr:colOff>
      <xdr:row>391</xdr:row>
      <xdr:rowOff>295275</xdr:rowOff>
    </xdr:to>
    <xdr:pic macro="[0]!⑤の54を外す">
      <xdr:nvPicPr>
        <xdr:cNvPr id="55" name="Picture 120"/>
        <xdr:cNvPicPr preferRelativeResize="1">
          <a:picLocks noChangeAspect="1"/>
        </xdr:cNvPicPr>
      </xdr:nvPicPr>
      <xdr:blipFill>
        <a:blip r:embed="rId1"/>
        <a:stretch>
          <a:fillRect/>
        </a:stretch>
      </xdr:blipFill>
      <xdr:spPr>
        <a:xfrm>
          <a:off x="11049000" y="198405750"/>
          <a:ext cx="228600" cy="276225"/>
        </a:xfrm>
        <a:prstGeom prst="rect">
          <a:avLst/>
        </a:prstGeom>
        <a:noFill/>
        <a:ln w="9525" cmpd="sng">
          <a:noFill/>
        </a:ln>
      </xdr:spPr>
    </xdr:pic>
    <xdr:clientData fPrintsWithSheet="0"/>
  </xdr:twoCellAnchor>
  <xdr:twoCellAnchor>
    <xdr:from>
      <xdr:col>25</xdr:col>
      <xdr:colOff>38100</xdr:colOff>
      <xdr:row>399</xdr:row>
      <xdr:rowOff>19050</xdr:rowOff>
    </xdr:from>
    <xdr:to>
      <xdr:col>25</xdr:col>
      <xdr:colOff>266700</xdr:colOff>
      <xdr:row>399</xdr:row>
      <xdr:rowOff>295275</xdr:rowOff>
    </xdr:to>
    <xdr:pic macro="[0]!⑤の55を外す">
      <xdr:nvPicPr>
        <xdr:cNvPr id="56" name="Picture 121"/>
        <xdr:cNvPicPr preferRelativeResize="1">
          <a:picLocks noChangeAspect="1"/>
        </xdr:cNvPicPr>
      </xdr:nvPicPr>
      <xdr:blipFill>
        <a:blip r:embed="rId1"/>
        <a:stretch>
          <a:fillRect/>
        </a:stretch>
      </xdr:blipFill>
      <xdr:spPr>
        <a:xfrm>
          <a:off x="11049000" y="203339700"/>
          <a:ext cx="228600" cy="276225"/>
        </a:xfrm>
        <a:prstGeom prst="rect">
          <a:avLst/>
        </a:prstGeom>
        <a:noFill/>
        <a:ln w="9525" cmpd="sng">
          <a:noFill/>
        </a:ln>
      </xdr:spPr>
    </xdr:pic>
    <xdr:clientData fPrintsWithSheet="0"/>
  </xdr:twoCellAnchor>
  <xdr:twoCellAnchor>
    <xdr:from>
      <xdr:col>25</xdr:col>
      <xdr:colOff>38100</xdr:colOff>
      <xdr:row>417</xdr:row>
      <xdr:rowOff>19050</xdr:rowOff>
    </xdr:from>
    <xdr:to>
      <xdr:col>25</xdr:col>
      <xdr:colOff>266700</xdr:colOff>
      <xdr:row>417</xdr:row>
      <xdr:rowOff>295275</xdr:rowOff>
    </xdr:to>
    <xdr:pic macro="[0]!⑤の56を外す">
      <xdr:nvPicPr>
        <xdr:cNvPr id="57" name="Picture 122"/>
        <xdr:cNvPicPr preferRelativeResize="1">
          <a:picLocks noChangeAspect="1"/>
        </xdr:cNvPicPr>
      </xdr:nvPicPr>
      <xdr:blipFill>
        <a:blip r:embed="rId1"/>
        <a:stretch>
          <a:fillRect/>
        </a:stretch>
      </xdr:blipFill>
      <xdr:spPr>
        <a:xfrm>
          <a:off x="11049000" y="212740875"/>
          <a:ext cx="228600" cy="276225"/>
        </a:xfrm>
        <a:prstGeom prst="rect">
          <a:avLst/>
        </a:prstGeom>
        <a:noFill/>
        <a:ln w="9525" cmpd="sng">
          <a:noFill/>
        </a:ln>
      </xdr:spPr>
    </xdr:pic>
    <xdr:clientData fPrintsWithSheet="0"/>
  </xdr:twoCellAnchor>
  <xdr:twoCellAnchor>
    <xdr:from>
      <xdr:col>25</xdr:col>
      <xdr:colOff>38100</xdr:colOff>
      <xdr:row>428</xdr:row>
      <xdr:rowOff>19050</xdr:rowOff>
    </xdr:from>
    <xdr:to>
      <xdr:col>25</xdr:col>
      <xdr:colOff>266700</xdr:colOff>
      <xdr:row>428</xdr:row>
      <xdr:rowOff>295275</xdr:rowOff>
    </xdr:to>
    <xdr:pic macro="[0]!⑤の57を外す">
      <xdr:nvPicPr>
        <xdr:cNvPr id="58" name="Picture 123"/>
        <xdr:cNvPicPr preferRelativeResize="1">
          <a:picLocks noChangeAspect="1"/>
        </xdr:cNvPicPr>
      </xdr:nvPicPr>
      <xdr:blipFill>
        <a:blip r:embed="rId1"/>
        <a:stretch>
          <a:fillRect/>
        </a:stretch>
      </xdr:blipFill>
      <xdr:spPr>
        <a:xfrm>
          <a:off x="11049000" y="220694250"/>
          <a:ext cx="228600" cy="276225"/>
        </a:xfrm>
        <a:prstGeom prst="rect">
          <a:avLst/>
        </a:prstGeom>
        <a:noFill/>
        <a:ln w="9525" cmpd="sng">
          <a:noFill/>
        </a:ln>
      </xdr:spPr>
    </xdr:pic>
    <xdr:clientData fPrintsWithSheet="0"/>
  </xdr:twoCellAnchor>
  <xdr:twoCellAnchor>
    <xdr:from>
      <xdr:col>25</xdr:col>
      <xdr:colOff>38100</xdr:colOff>
      <xdr:row>433</xdr:row>
      <xdr:rowOff>19050</xdr:rowOff>
    </xdr:from>
    <xdr:to>
      <xdr:col>25</xdr:col>
      <xdr:colOff>266700</xdr:colOff>
      <xdr:row>433</xdr:row>
      <xdr:rowOff>295275</xdr:rowOff>
    </xdr:to>
    <xdr:pic macro="[0]!⑤の58を外す">
      <xdr:nvPicPr>
        <xdr:cNvPr id="59" name="Picture 124"/>
        <xdr:cNvPicPr preferRelativeResize="1">
          <a:picLocks noChangeAspect="1"/>
        </xdr:cNvPicPr>
      </xdr:nvPicPr>
      <xdr:blipFill>
        <a:blip r:embed="rId1"/>
        <a:stretch>
          <a:fillRect/>
        </a:stretch>
      </xdr:blipFill>
      <xdr:spPr>
        <a:xfrm>
          <a:off x="11049000" y="223437450"/>
          <a:ext cx="228600" cy="276225"/>
        </a:xfrm>
        <a:prstGeom prst="rect">
          <a:avLst/>
        </a:prstGeom>
        <a:noFill/>
        <a:ln w="9525" cmpd="sng">
          <a:noFill/>
        </a:ln>
      </xdr:spPr>
    </xdr:pic>
    <xdr:clientData fPrintsWithSheet="0"/>
  </xdr:twoCellAnchor>
  <xdr:twoCellAnchor editAs="oneCell">
    <xdr:from>
      <xdr:col>1</xdr:col>
      <xdr:colOff>57150</xdr:colOff>
      <xdr:row>442</xdr:row>
      <xdr:rowOff>38100</xdr:rowOff>
    </xdr:from>
    <xdr:to>
      <xdr:col>3</xdr:col>
      <xdr:colOff>542925</xdr:colOff>
      <xdr:row>446</xdr:row>
      <xdr:rowOff>0</xdr:rowOff>
    </xdr:to>
    <xdr:pic macro="[0]!ページ先頭へ">
      <xdr:nvPicPr>
        <xdr:cNvPr id="60" name="Picture 150"/>
        <xdr:cNvPicPr preferRelativeResize="1">
          <a:picLocks noChangeAspect="1"/>
        </xdr:cNvPicPr>
      </xdr:nvPicPr>
      <xdr:blipFill>
        <a:blip r:embed="rId2"/>
        <a:stretch>
          <a:fillRect/>
        </a:stretch>
      </xdr:blipFill>
      <xdr:spPr>
        <a:xfrm>
          <a:off x="257175" y="226799775"/>
          <a:ext cx="885825" cy="895350"/>
        </a:xfrm>
        <a:prstGeom prst="rect">
          <a:avLst/>
        </a:prstGeom>
        <a:noFill/>
        <a:ln w="9525" cmpd="sng">
          <a:noFill/>
        </a:ln>
      </xdr:spPr>
    </xdr:pic>
    <xdr:clientData/>
  </xdr:twoCellAnchor>
  <xdr:twoCellAnchor>
    <xdr:from>
      <xdr:col>3</xdr:col>
      <xdr:colOff>533400</xdr:colOff>
      <xdr:row>443</xdr:row>
      <xdr:rowOff>57150</xdr:rowOff>
    </xdr:from>
    <xdr:to>
      <xdr:col>3</xdr:col>
      <xdr:colOff>1333500</xdr:colOff>
      <xdr:row>445</xdr:row>
      <xdr:rowOff>85725</xdr:rowOff>
    </xdr:to>
    <xdr:sp>
      <xdr:nvSpPr>
        <xdr:cNvPr id="61" name="AutoShape 152"/>
        <xdr:cNvSpPr>
          <a:spLocks/>
        </xdr:cNvSpPr>
      </xdr:nvSpPr>
      <xdr:spPr>
        <a:xfrm>
          <a:off x="1133475" y="226942650"/>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6</xdr:row>
      <xdr:rowOff>0</xdr:rowOff>
    </xdr:from>
    <xdr:to>
      <xdr:col>48</xdr:col>
      <xdr:colOff>447675</xdr:colOff>
      <xdr:row>57</xdr:row>
      <xdr:rowOff>133350</xdr:rowOff>
    </xdr:to>
    <xdr:sp>
      <xdr:nvSpPr>
        <xdr:cNvPr id="1" name="Rectangle 8"/>
        <xdr:cNvSpPr>
          <a:spLocks/>
        </xdr:cNvSpPr>
      </xdr:nvSpPr>
      <xdr:spPr>
        <a:xfrm>
          <a:off x="31575375" y="1666875"/>
          <a:ext cx="6610350" cy="16059150"/>
        </a:xfrm>
        <a:prstGeom prst="rect">
          <a:avLst/>
        </a:prstGeom>
        <a:solidFill>
          <a:srgbClr val="CCFFFF">
            <a:alpha val="6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39</xdr:row>
      <xdr:rowOff>9525</xdr:rowOff>
    </xdr:from>
    <xdr:to>
      <xdr:col>7</xdr:col>
      <xdr:colOff>714375</xdr:colOff>
      <xdr:row>65</xdr:row>
      <xdr:rowOff>0</xdr:rowOff>
    </xdr:to>
    <xdr:graphicFrame>
      <xdr:nvGraphicFramePr>
        <xdr:cNvPr id="2" name="Chart 59"/>
        <xdr:cNvGraphicFramePr/>
      </xdr:nvGraphicFramePr>
      <xdr:xfrm>
        <a:off x="238125" y="13592175"/>
        <a:ext cx="9791700" cy="5915025"/>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35</xdr:row>
      <xdr:rowOff>76200</xdr:rowOff>
    </xdr:from>
    <xdr:to>
      <xdr:col>7</xdr:col>
      <xdr:colOff>666750</xdr:colOff>
      <xdr:row>42</xdr:row>
      <xdr:rowOff>142875</xdr:rowOff>
    </xdr:to>
    <xdr:sp>
      <xdr:nvSpPr>
        <xdr:cNvPr id="3" name="AutoShape 69"/>
        <xdr:cNvSpPr>
          <a:spLocks/>
        </xdr:cNvSpPr>
      </xdr:nvSpPr>
      <xdr:spPr>
        <a:xfrm>
          <a:off x="7343775" y="12801600"/>
          <a:ext cx="2638425" cy="1438275"/>
        </a:xfrm>
        <a:prstGeom prst="wedgeRoundRectCallout">
          <a:avLst>
            <a:gd name="adj1" fmla="val -65884"/>
            <a:gd name="adj2" fmla="val 42050"/>
          </a:avLst>
        </a:prstGeom>
        <a:solidFill>
          <a:srgbClr val="FFFF99"/>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16</xdr:row>
      <xdr:rowOff>0</xdr:rowOff>
    </xdr:from>
    <xdr:to>
      <xdr:col>23</xdr:col>
      <xdr:colOff>504825</xdr:colOff>
      <xdr:row>32</xdr:row>
      <xdr:rowOff>152400</xdr:rowOff>
    </xdr:to>
    <xdr:sp>
      <xdr:nvSpPr>
        <xdr:cNvPr id="1" name="Rectangle 46"/>
        <xdr:cNvSpPr>
          <a:spLocks/>
        </xdr:cNvSpPr>
      </xdr:nvSpPr>
      <xdr:spPr>
        <a:xfrm>
          <a:off x="19050" y="171450"/>
          <a:ext cx="9201150" cy="5362575"/>
        </a:xfrm>
        <a:prstGeom prst="rect">
          <a:avLst/>
        </a:prstGeom>
        <a:solidFill>
          <a:srgbClr val="FFFFE1">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45"/>
  </sheetPr>
  <dimension ref="A1:M18"/>
  <sheetViews>
    <sheetView tabSelected="1" view="pageBreakPreview" zoomScaleSheetLayoutView="100" workbookViewId="0" topLeftCell="A1">
      <selection activeCell="A2" sqref="A2:M2"/>
    </sheetView>
  </sheetViews>
  <sheetFormatPr defaultColWidth="9.00390625" defaultRowHeight="13.5"/>
  <cols>
    <col min="1" max="1" width="26.375" style="150" customWidth="1"/>
    <col min="2" max="2" width="5.625" style="174" customWidth="1"/>
    <col min="3" max="3" width="5.625" style="150" customWidth="1"/>
    <col min="4" max="4" width="4.875" style="150" customWidth="1"/>
    <col min="5" max="7" width="5.00390625" style="150" customWidth="1"/>
    <col min="8" max="12" width="5.625" style="150" customWidth="1"/>
    <col min="13" max="13" width="5.25390625" style="150" customWidth="1"/>
    <col min="14" max="16" width="5.625" style="150" customWidth="1"/>
    <col min="17" max="16384" width="9.00390625" style="150" customWidth="1"/>
  </cols>
  <sheetData>
    <row r="1" spans="1:13" ht="13.5">
      <c r="A1" s="148"/>
      <c r="B1" s="149"/>
      <c r="C1" s="148"/>
      <c r="D1" s="148"/>
      <c r="E1" s="148"/>
      <c r="F1" s="148"/>
      <c r="G1" s="148"/>
      <c r="H1" s="148"/>
      <c r="I1" s="148"/>
      <c r="J1" s="148"/>
      <c r="K1" s="148"/>
      <c r="L1" s="148"/>
      <c r="M1" s="148"/>
    </row>
    <row r="2" spans="1:13" ht="30" customHeight="1" thickBot="1">
      <c r="A2" s="304" t="s">
        <v>653</v>
      </c>
      <c r="B2" s="304"/>
      <c r="C2" s="304"/>
      <c r="D2" s="304"/>
      <c r="E2" s="304"/>
      <c r="F2" s="304"/>
      <c r="G2" s="304"/>
      <c r="H2" s="304"/>
      <c r="I2" s="304"/>
      <c r="J2" s="304"/>
      <c r="K2" s="304"/>
      <c r="L2" s="304"/>
      <c r="M2" s="304"/>
    </row>
    <row r="3" spans="1:13" ht="27.75" customHeight="1" thickBot="1" thickTop="1">
      <c r="A3" s="151" t="s">
        <v>637</v>
      </c>
      <c r="B3" s="333" t="s">
        <v>644</v>
      </c>
      <c r="C3" s="334"/>
      <c r="D3" s="334"/>
      <c r="E3" s="323"/>
      <c r="F3" s="323"/>
      <c r="G3" s="323"/>
      <c r="H3" s="323"/>
      <c r="I3" s="154" t="s">
        <v>645</v>
      </c>
      <c r="J3" s="155"/>
      <c r="K3" s="154" t="s">
        <v>646</v>
      </c>
      <c r="L3" s="155"/>
      <c r="M3" s="156" t="s">
        <v>647</v>
      </c>
    </row>
    <row r="4" spans="1:13" ht="27.75" customHeight="1" thickBot="1" thickTop="1">
      <c r="A4" s="157" t="s">
        <v>634</v>
      </c>
      <c r="B4" s="315"/>
      <c r="C4" s="316"/>
      <c r="D4" s="316"/>
      <c r="E4" s="316"/>
      <c r="F4" s="316"/>
      <c r="G4" s="316"/>
      <c r="H4" s="316"/>
      <c r="I4" s="316"/>
      <c r="J4" s="316"/>
      <c r="K4" s="316"/>
      <c r="L4" s="316"/>
      <c r="M4" s="317"/>
    </row>
    <row r="5" spans="1:13" ht="27.75" customHeight="1" thickBot="1" thickTop="1">
      <c r="A5" s="157" t="s">
        <v>633</v>
      </c>
      <c r="B5" s="311"/>
      <c r="C5" s="312"/>
      <c r="D5" s="312"/>
      <c r="E5" s="312"/>
      <c r="F5" s="312"/>
      <c r="G5" s="312"/>
      <c r="H5" s="312"/>
      <c r="I5" s="312"/>
      <c r="J5" s="312"/>
      <c r="K5" s="312"/>
      <c r="L5" s="312"/>
      <c r="M5" s="313"/>
    </row>
    <row r="6" spans="1:13" ht="27.75" customHeight="1" thickBot="1" thickTop="1">
      <c r="A6" s="157" t="s">
        <v>655</v>
      </c>
      <c r="B6" s="321" t="s">
        <v>656</v>
      </c>
      <c r="C6" s="322"/>
      <c r="D6" s="323"/>
      <c r="E6" s="323"/>
      <c r="F6" s="323"/>
      <c r="G6" s="323"/>
      <c r="H6" s="335" t="s">
        <v>187</v>
      </c>
      <c r="I6" s="336"/>
      <c r="J6" s="323"/>
      <c r="K6" s="323"/>
      <c r="L6" s="323"/>
      <c r="M6" s="324"/>
    </row>
    <row r="7" spans="1:13" ht="27.75" customHeight="1" thickTop="1">
      <c r="A7" s="318" t="s">
        <v>635</v>
      </c>
      <c r="B7" s="154" t="s">
        <v>43</v>
      </c>
      <c r="C7" s="325"/>
      <c r="D7" s="325"/>
      <c r="E7" s="158"/>
      <c r="F7" s="158"/>
      <c r="G7" s="158"/>
      <c r="H7" s="158"/>
      <c r="I7" s="158"/>
      <c r="J7" s="158"/>
      <c r="K7" s="158"/>
      <c r="L7" s="158"/>
      <c r="M7" s="159"/>
    </row>
    <row r="8" spans="1:13" ht="27.75" customHeight="1" thickBot="1">
      <c r="A8" s="319"/>
      <c r="B8" s="300"/>
      <c r="C8" s="298"/>
      <c r="D8" s="298"/>
      <c r="E8" s="298"/>
      <c r="F8" s="298"/>
      <c r="G8" s="298"/>
      <c r="H8" s="298"/>
      <c r="I8" s="298"/>
      <c r="J8" s="298"/>
      <c r="K8" s="298"/>
      <c r="L8" s="298"/>
      <c r="M8" s="299"/>
    </row>
    <row r="9" spans="1:13" ht="27.75" customHeight="1" thickTop="1">
      <c r="A9" s="314" t="s">
        <v>638</v>
      </c>
      <c r="B9" s="320" t="s">
        <v>639</v>
      </c>
      <c r="C9" s="320"/>
      <c r="D9" s="296"/>
      <c r="E9" s="297"/>
      <c r="F9" s="297"/>
      <c r="G9" s="297"/>
      <c r="H9" s="297"/>
      <c r="I9" s="297"/>
      <c r="J9" s="297"/>
      <c r="K9" s="297"/>
      <c r="L9" s="297"/>
      <c r="M9" s="295"/>
    </row>
    <row r="10" spans="1:13" ht="27.75" customHeight="1" thickBot="1">
      <c r="A10" s="314"/>
      <c r="B10" s="308" t="s">
        <v>654</v>
      </c>
      <c r="C10" s="309"/>
      <c r="D10" s="293"/>
      <c r="E10" s="294"/>
      <c r="F10" s="294"/>
      <c r="G10" s="294"/>
      <c r="H10" s="294"/>
      <c r="I10" s="294"/>
      <c r="J10" s="294"/>
      <c r="K10" s="294"/>
      <c r="L10" s="294"/>
      <c r="M10" s="310"/>
    </row>
    <row r="11" spans="1:13" ht="27.75" customHeight="1" thickBot="1" thickTop="1">
      <c r="A11" s="157" t="s">
        <v>44</v>
      </c>
      <c r="B11" s="326"/>
      <c r="C11" s="327"/>
      <c r="D11" s="327"/>
      <c r="E11" s="327"/>
      <c r="F11" s="327"/>
      <c r="G11" s="327"/>
      <c r="H11" s="327"/>
      <c r="I11" s="327"/>
      <c r="J11" s="327"/>
      <c r="K11" s="327"/>
      <c r="L11" s="327"/>
      <c r="M11" s="328"/>
    </row>
    <row r="12" spans="1:13" ht="27.75" customHeight="1" thickBot="1" thickTop="1">
      <c r="A12" s="157" t="s">
        <v>640</v>
      </c>
      <c r="B12" s="333" t="s">
        <v>644</v>
      </c>
      <c r="C12" s="334"/>
      <c r="D12" s="334"/>
      <c r="E12" s="323"/>
      <c r="F12" s="323"/>
      <c r="G12" s="323"/>
      <c r="H12" s="323"/>
      <c r="I12" s="152" t="s">
        <v>645</v>
      </c>
      <c r="J12" s="153"/>
      <c r="K12" s="152" t="s">
        <v>646</v>
      </c>
      <c r="L12" s="153"/>
      <c r="M12" s="160" t="s">
        <v>647</v>
      </c>
    </row>
    <row r="13" spans="1:13" ht="27.75" customHeight="1" thickTop="1">
      <c r="A13" s="329" t="s">
        <v>642</v>
      </c>
      <c r="B13" s="305" t="s">
        <v>648</v>
      </c>
      <c r="C13" s="305"/>
      <c r="D13" s="161"/>
      <c r="E13" s="162" t="s">
        <v>651</v>
      </c>
      <c r="F13" s="161"/>
      <c r="G13" s="163" t="s">
        <v>348</v>
      </c>
      <c r="H13" s="163" t="s">
        <v>45</v>
      </c>
      <c r="I13" s="161"/>
      <c r="J13" s="162" t="s">
        <v>651</v>
      </c>
      <c r="K13" s="161"/>
      <c r="L13" s="158" t="s">
        <v>348</v>
      </c>
      <c r="M13" s="159"/>
    </row>
    <row r="14" spans="1:13" ht="27.75" customHeight="1">
      <c r="A14" s="330"/>
      <c r="B14" s="306" t="s">
        <v>649</v>
      </c>
      <c r="C14" s="306"/>
      <c r="D14" s="164"/>
      <c r="E14" s="165" t="s">
        <v>651</v>
      </c>
      <c r="F14" s="164"/>
      <c r="G14" s="166" t="s">
        <v>348</v>
      </c>
      <c r="H14" s="166" t="s">
        <v>45</v>
      </c>
      <c r="I14" s="164"/>
      <c r="J14" s="165" t="s">
        <v>651</v>
      </c>
      <c r="K14" s="164"/>
      <c r="L14" s="166" t="s">
        <v>348</v>
      </c>
      <c r="M14" s="167"/>
    </row>
    <row r="15" spans="1:13" ht="27.75" customHeight="1">
      <c r="A15" s="330"/>
      <c r="B15" s="307" t="s">
        <v>650</v>
      </c>
      <c r="C15" s="307"/>
      <c r="D15" s="169"/>
      <c r="E15" s="168" t="s">
        <v>651</v>
      </c>
      <c r="F15" s="169"/>
      <c r="G15" s="170" t="s">
        <v>348</v>
      </c>
      <c r="H15" s="170" t="s">
        <v>45</v>
      </c>
      <c r="I15" s="169"/>
      <c r="J15" s="168" t="s">
        <v>651</v>
      </c>
      <c r="K15" s="164"/>
      <c r="L15" s="171" t="s">
        <v>348</v>
      </c>
      <c r="M15" s="172"/>
    </row>
    <row r="16" spans="1:13" ht="27.75" customHeight="1" thickBot="1">
      <c r="A16" s="331"/>
      <c r="B16" s="332" t="s">
        <v>652</v>
      </c>
      <c r="C16" s="332"/>
      <c r="D16" s="294"/>
      <c r="E16" s="294"/>
      <c r="F16" s="294"/>
      <c r="G16" s="294"/>
      <c r="H16" s="294"/>
      <c r="I16" s="294"/>
      <c r="J16" s="294"/>
      <c r="K16" s="294"/>
      <c r="L16" s="294"/>
      <c r="M16" s="310"/>
    </row>
    <row r="17" spans="1:13" ht="66.75" customHeight="1" thickBot="1" thickTop="1">
      <c r="A17" s="173" t="s">
        <v>643</v>
      </c>
      <c r="B17" s="311"/>
      <c r="C17" s="312"/>
      <c r="D17" s="312"/>
      <c r="E17" s="312"/>
      <c r="F17" s="312"/>
      <c r="G17" s="312"/>
      <c r="H17" s="312"/>
      <c r="I17" s="312"/>
      <c r="J17" s="312"/>
      <c r="K17" s="312"/>
      <c r="L17" s="312"/>
      <c r="M17" s="313"/>
    </row>
    <row r="18" spans="1:13" ht="237" customHeight="1" thickBot="1" thickTop="1">
      <c r="A18" s="173" t="s">
        <v>210</v>
      </c>
      <c r="B18" s="301"/>
      <c r="C18" s="302"/>
      <c r="D18" s="302"/>
      <c r="E18" s="302"/>
      <c r="F18" s="302"/>
      <c r="G18" s="302"/>
      <c r="H18" s="302"/>
      <c r="I18" s="302"/>
      <c r="J18" s="302"/>
      <c r="K18" s="302"/>
      <c r="L18" s="302"/>
      <c r="M18" s="303"/>
    </row>
    <row r="19" ht="24.75" customHeight="1" thickTop="1"/>
    <row r="20" ht="24.75" customHeight="1"/>
    <row r="21" ht="24.75" customHeight="1"/>
    <row r="22" ht="24.75" customHeight="1"/>
    <row r="23" ht="24.75" customHeight="1"/>
  </sheetData>
  <sheetProtection password="8ED9" sheet="1" objects="1" scenarios="1"/>
  <mergeCells count="28">
    <mergeCell ref="B3:D3"/>
    <mergeCell ref="E3:H3"/>
    <mergeCell ref="D6:G6"/>
    <mergeCell ref="H6:I6"/>
    <mergeCell ref="B11:M11"/>
    <mergeCell ref="A13:A16"/>
    <mergeCell ref="B16:C16"/>
    <mergeCell ref="D16:M16"/>
    <mergeCell ref="E12:H12"/>
    <mergeCell ref="B12:D12"/>
    <mergeCell ref="A9:A10"/>
    <mergeCell ref="B4:M4"/>
    <mergeCell ref="B5:M5"/>
    <mergeCell ref="A7:A8"/>
    <mergeCell ref="B9:C9"/>
    <mergeCell ref="B6:C6"/>
    <mergeCell ref="J6:M6"/>
    <mergeCell ref="C7:D7"/>
    <mergeCell ref="B18:M18"/>
    <mergeCell ref="A2:M2"/>
    <mergeCell ref="B13:C13"/>
    <mergeCell ref="B14:C14"/>
    <mergeCell ref="B15:C15"/>
    <mergeCell ref="B10:C10"/>
    <mergeCell ref="B8:M8"/>
    <mergeCell ref="D9:M9"/>
    <mergeCell ref="D10:M10"/>
    <mergeCell ref="B17:M17"/>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7">
    <tabColor indexed="45"/>
  </sheetPr>
  <dimension ref="A1:G74"/>
  <sheetViews>
    <sheetView view="pageBreakPreview" zoomScale="75" zoomScaleNormal="85" zoomScaleSheetLayoutView="75" workbookViewId="0" topLeftCell="A1">
      <selection activeCell="A2" sqref="A2:G4"/>
    </sheetView>
  </sheetViews>
  <sheetFormatPr defaultColWidth="9.00390625" defaultRowHeight="30.75" customHeight="1"/>
  <cols>
    <col min="1" max="1" width="5.875" style="196" customWidth="1"/>
    <col min="2" max="2" width="6.125" style="197" customWidth="1"/>
    <col min="3" max="3" width="10.00390625" style="198" customWidth="1"/>
    <col min="4" max="4" width="16.625" style="198" customWidth="1"/>
    <col min="5" max="5" width="9.00390625" style="192" customWidth="1"/>
    <col min="6" max="6" width="9.00390625" style="196" customWidth="1"/>
    <col min="7" max="7" width="72.625" style="197" customWidth="1"/>
    <col min="8" max="16384" width="9.00390625" style="175" customWidth="1"/>
  </cols>
  <sheetData>
    <row r="1" spans="1:7" ht="30.75" customHeight="1" thickBot="1" thickTop="1">
      <c r="A1" s="337" t="s">
        <v>158</v>
      </c>
      <c r="B1" s="337"/>
      <c r="C1" s="337"/>
      <c r="D1" s="337"/>
      <c r="E1" s="337"/>
      <c r="F1" s="337"/>
      <c r="G1" s="337"/>
    </row>
    <row r="2" spans="1:7" ht="30.75" customHeight="1" thickTop="1">
      <c r="A2" s="338" t="s">
        <v>224</v>
      </c>
      <c r="B2" s="338"/>
      <c r="C2" s="338"/>
      <c r="D2" s="338"/>
      <c r="E2" s="338"/>
      <c r="F2" s="338"/>
      <c r="G2" s="338"/>
    </row>
    <row r="3" spans="1:7" ht="30.75" customHeight="1">
      <c r="A3" s="339"/>
      <c r="B3" s="339"/>
      <c r="C3" s="339"/>
      <c r="D3" s="339"/>
      <c r="E3" s="339"/>
      <c r="F3" s="339"/>
      <c r="G3" s="339"/>
    </row>
    <row r="4" spans="1:7" ht="30.75" customHeight="1" thickBot="1">
      <c r="A4" s="340"/>
      <c r="B4" s="340"/>
      <c r="C4" s="340"/>
      <c r="D4" s="340"/>
      <c r="E4" s="340"/>
      <c r="F4" s="340"/>
      <c r="G4" s="340"/>
    </row>
    <row r="5" spans="1:7" ht="16.5" customHeight="1" thickTop="1">
      <c r="A5" s="176"/>
      <c r="B5" s="176"/>
      <c r="C5" s="177"/>
      <c r="D5" s="177"/>
      <c r="E5" s="177"/>
      <c r="F5" s="176"/>
      <c r="G5" s="176"/>
    </row>
    <row r="6" spans="1:7" s="180" customFormat="1" ht="33" customHeight="1">
      <c r="A6" s="178"/>
      <c r="B6" s="178" t="s">
        <v>46</v>
      </c>
      <c r="C6" s="179" t="s">
        <v>159</v>
      </c>
      <c r="D6" s="179"/>
      <c r="E6" s="179"/>
      <c r="F6" s="178"/>
      <c r="G6" s="178"/>
    </row>
    <row r="7" spans="1:7" s="183" customFormat="1" ht="33" customHeight="1">
      <c r="A7" s="181"/>
      <c r="B7" s="181"/>
      <c r="C7" s="182" t="s">
        <v>47</v>
      </c>
      <c r="D7" s="182" t="s">
        <v>160</v>
      </c>
      <c r="E7" s="182"/>
      <c r="F7" s="181"/>
      <c r="G7" s="181"/>
    </row>
    <row r="8" spans="1:7" s="183" customFormat="1" ht="33" customHeight="1">
      <c r="A8" s="181"/>
      <c r="B8" s="181"/>
      <c r="C8" s="182" t="s">
        <v>146</v>
      </c>
      <c r="D8" s="182" t="s">
        <v>249</v>
      </c>
      <c r="E8" s="182"/>
      <c r="F8" s="181"/>
      <c r="G8" s="181"/>
    </row>
    <row r="9" spans="1:7" s="183" customFormat="1" ht="33" customHeight="1">
      <c r="A9" s="181"/>
      <c r="B9" s="181"/>
      <c r="C9" s="182" t="s">
        <v>147</v>
      </c>
      <c r="D9" s="182" t="s">
        <v>203</v>
      </c>
      <c r="E9" s="182"/>
      <c r="F9" s="181"/>
      <c r="G9" s="181"/>
    </row>
    <row r="10" spans="1:7" s="180" customFormat="1" ht="33" customHeight="1">
      <c r="A10" s="178"/>
      <c r="B10" s="178" t="s">
        <v>48</v>
      </c>
      <c r="C10" s="179" t="s">
        <v>161</v>
      </c>
      <c r="D10" s="179"/>
      <c r="E10" s="179"/>
      <c r="F10" s="178"/>
      <c r="G10" s="178"/>
    </row>
    <row r="11" spans="1:7" s="183" customFormat="1" ht="33" customHeight="1">
      <c r="A11" s="181"/>
      <c r="B11" s="181"/>
      <c r="C11" s="182" t="s">
        <v>49</v>
      </c>
      <c r="D11" s="182" t="s">
        <v>42</v>
      </c>
      <c r="E11" s="182"/>
      <c r="F11" s="181"/>
      <c r="G11" s="181"/>
    </row>
    <row r="12" spans="1:7" s="183" customFormat="1" ht="33" customHeight="1">
      <c r="A12" s="181"/>
      <c r="B12" s="181"/>
      <c r="C12" s="182" t="s">
        <v>148</v>
      </c>
      <c r="D12" s="182" t="s">
        <v>50</v>
      </c>
      <c r="E12" s="182"/>
      <c r="F12" s="181"/>
      <c r="G12" s="181"/>
    </row>
    <row r="13" spans="1:7" s="183" customFormat="1" ht="33" customHeight="1">
      <c r="A13" s="181"/>
      <c r="B13" s="181"/>
      <c r="C13" s="182"/>
      <c r="D13" s="182" t="s">
        <v>51</v>
      </c>
      <c r="E13" s="182" t="s">
        <v>52</v>
      </c>
      <c r="F13" s="181"/>
      <c r="G13" s="181"/>
    </row>
    <row r="14" spans="1:7" s="183" customFormat="1" ht="33" customHeight="1">
      <c r="A14" s="181"/>
      <c r="B14" s="181"/>
      <c r="C14" s="182"/>
      <c r="D14" s="182" t="s">
        <v>53</v>
      </c>
      <c r="E14" s="182" t="s">
        <v>54</v>
      </c>
      <c r="F14" s="181"/>
      <c r="G14" s="181"/>
    </row>
    <row r="15" spans="1:7" s="183" customFormat="1" ht="33" customHeight="1">
      <c r="A15" s="181"/>
      <c r="B15" s="181"/>
      <c r="C15" s="182"/>
      <c r="D15" s="182" t="s">
        <v>55</v>
      </c>
      <c r="E15" s="182" t="s">
        <v>56</v>
      </c>
      <c r="F15" s="181"/>
      <c r="G15" s="181"/>
    </row>
    <row r="16" spans="1:7" s="183" customFormat="1" ht="33" customHeight="1">
      <c r="A16" s="181"/>
      <c r="B16" s="181"/>
      <c r="C16" s="182"/>
      <c r="D16" s="182" t="s">
        <v>57</v>
      </c>
      <c r="E16" s="182" t="s">
        <v>58</v>
      </c>
      <c r="F16" s="181"/>
      <c r="G16" s="181"/>
    </row>
    <row r="17" spans="1:7" s="183" customFormat="1" ht="33" customHeight="1">
      <c r="A17" s="181"/>
      <c r="B17" s="181"/>
      <c r="C17" s="182"/>
      <c r="D17" s="182" t="s">
        <v>59</v>
      </c>
      <c r="E17" s="182" t="s">
        <v>60</v>
      </c>
      <c r="F17" s="181"/>
      <c r="G17" s="181"/>
    </row>
    <row r="18" spans="1:7" s="183" customFormat="1" ht="33" customHeight="1">
      <c r="A18" s="181"/>
      <c r="B18" s="181"/>
      <c r="C18" s="182"/>
      <c r="D18" s="182" t="s">
        <v>61</v>
      </c>
      <c r="E18" s="182" t="s">
        <v>62</v>
      </c>
      <c r="F18" s="181"/>
      <c r="G18" s="181"/>
    </row>
    <row r="19" spans="1:7" s="183" customFormat="1" ht="33" customHeight="1">
      <c r="A19" s="181"/>
      <c r="B19" s="181"/>
      <c r="C19" s="182" t="s">
        <v>149</v>
      </c>
      <c r="D19" s="182" t="s">
        <v>668</v>
      </c>
      <c r="E19" s="182"/>
      <c r="F19" s="181"/>
      <c r="G19" s="181"/>
    </row>
    <row r="20" spans="1:7" s="183" customFormat="1" ht="33" customHeight="1">
      <c r="A20" s="181"/>
      <c r="B20" s="181"/>
      <c r="C20" s="182" t="s">
        <v>63</v>
      </c>
      <c r="D20" s="182" t="s">
        <v>64</v>
      </c>
      <c r="E20" s="182"/>
      <c r="F20" s="181"/>
      <c r="G20" s="181"/>
    </row>
    <row r="21" spans="1:7" s="180" customFormat="1" ht="33" customHeight="1">
      <c r="A21" s="178"/>
      <c r="B21" s="178" t="s">
        <v>65</v>
      </c>
      <c r="C21" s="184" t="s">
        <v>37</v>
      </c>
      <c r="D21" s="179"/>
      <c r="E21" s="179"/>
      <c r="F21" s="178"/>
      <c r="G21" s="178"/>
    </row>
    <row r="22" spans="1:7" s="183" customFormat="1" ht="33" customHeight="1">
      <c r="A22" s="181"/>
      <c r="B22" s="181"/>
      <c r="C22" s="182" t="s">
        <v>66</v>
      </c>
      <c r="D22" s="182" t="s">
        <v>38</v>
      </c>
      <c r="E22" s="182"/>
      <c r="F22" s="181"/>
      <c r="G22" s="181"/>
    </row>
    <row r="23" spans="1:7" s="183" customFormat="1" ht="33" customHeight="1">
      <c r="A23" s="181"/>
      <c r="B23" s="181"/>
      <c r="C23" s="182" t="s">
        <v>150</v>
      </c>
      <c r="D23" s="182" t="s">
        <v>67</v>
      </c>
      <c r="E23" s="182"/>
      <c r="F23" s="181"/>
      <c r="G23" s="181"/>
    </row>
    <row r="24" spans="1:7" s="183" customFormat="1" ht="33" customHeight="1">
      <c r="A24" s="181"/>
      <c r="B24" s="181"/>
      <c r="C24" s="182" t="s">
        <v>151</v>
      </c>
      <c r="D24" s="182" t="s">
        <v>152</v>
      </c>
      <c r="E24" s="182"/>
      <c r="F24" s="181"/>
      <c r="G24" s="181"/>
    </row>
    <row r="25" spans="1:7" s="183" customFormat="1" ht="33" customHeight="1">
      <c r="A25" s="181"/>
      <c r="B25" s="181"/>
      <c r="C25" s="182" t="s">
        <v>153</v>
      </c>
      <c r="D25" s="182" t="s">
        <v>154</v>
      </c>
      <c r="E25" s="182"/>
      <c r="F25" s="181"/>
      <c r="G25" s="181"/>
    </row>
    <row r="26" spans="1:7" s="183" customFormat="1" ht="33" customHeight="1">
      <c r="A26" s="181"/>
      <c r="B26" s="181"/>
      <c r="C26" s="182" t="s">
        <v>155</v>
      </c>
      <c r="D26" s="182" t="s">
        <v>156</v>
      </c>
      <c r="E26" s="182"/>
      <c r="F26" s="181"/>
      <c r="G26" s="181"/>
    </row>
    <row r="27" spans="1:7" s="183" customFormat="1" ht="33" customHeight="1">
      <c r="A27" s="181"/>
      <c r="B27" s="181"/>
      <c r="C27" s="182"/>
      <c r="D27" s="182" t="s">
        <v>68</v>
      </c>
      <c r="E27" s="182" t="s">
        <v>39</v>
      </c>
      <c r="F27" s="181"/>
      <c r="G27" s="181"/>
    </row>
    <row r="28" spans="1:7" s="183" customFormat="1" ht="33" customHeight="1">
      <c r="A28" s="181"/>
      <c r="B28" s="181"/>
      <c r="C28" s="182"/>
      <c r="D28" s="182" t="s">
        <v>69</v>
      </c>
      <c r="E28" s="182" t="s">
        <v>70</v>
      </c>
      <c r="F28" s="181"/>
      <c r="G28" s="181"/>
    </row>
    <row r="29" spans="1:7" s="183" customFormat="1" ht="33" customHeight="1">
      <c r="A29" s="181"/>
      <c r="B29" s="181"/>
      <c r="C29" s="182"/>
      <c r="D29" s="182" t="s">
        <v>71</v>
      </c>
      <c r="E29" s="182" t="s">
        <v>72</v>
      </c>
      <c r="F29" s="181"/>
      <c r="G29" s="181"/>
    </row>
    <row r="30" spans="1:7" s="180" customFormat="1" ht="33" customHeight="1">
      <c r="A30" s="178"/>
      <c r="B30" s="178" t="s">
        <v>73</v>
      </c>
      <c r="C30" s="179" t="s">
        <v>40</v>
      </c>
      <c r="D30" s="179"/>
      <c r="E30" s="179"/>
      <c r="F30" s="178"/>
      <c r="G30" s="178"/>
    </row>
    <row r="31" spans="1:7" s="183" customFormat="1" ht="33" customHeight="1">
      <c r="A31" s="181"/>
      <c r="B31" s="181"/>
      <c r="C31" s="182" t="s">
        <v>74</v>
      </c>
      <c r="D31" s="182" t="s">
        <v>75</v>
      </c>
      <c r="E31" s="182"/>
      <c r="F31" s="181"/>
      <c r="G31" s="181"/>
    </row>
    <row r="32" spans="1:7" s="183" customFormat="1" ht="33" customHeight="1">
      <c r="A32" s="181"/>
      <c r="B32" s="181"/>
      <c r="C32" s="182" t="s">
        <v>157</v>
      </c>
      <c r="D32" s="182" t="s">
        <v>76</v>
      </c>
      <c r="E32" s="182"/>
      <c r="F32" s="181"/>
      <c r="G32" s="181"/>
    </row>
    <row r="33" spans="1:7" s="180" customFormat="1" ht="33" customHeight="1">
      <c r="A33" s="178"/>
      <c r="B33" s="178" t="s">
        <v>77</v>
      </c>
      <c r="C33" s="179" t="s">
        <v>41</v>
      </c>
      <c r="D33" s="179"/>
      <c r="E33" s="179"/>
      <c r="F33" s="178"/>
      <c r="G33" s="178"/>
    </row>
    <row r="34" spans="1:7" s="183" customFormat="1" ht="33" customHeight="1">
      <c r="A34" s="181"/>
      <c r="B34" s="181"/>
      <c r="C34" s="182" t="s">
        <v>78</v>
      </c>
      <c r="D34" s="185" t="s">
        <v>79</v>
      </c>
      <c r="E34" s="185"/>
      <c r="F34" s="181"/>
      <c r="G34" s="181"/>
    </row>
    <row r="35" spans="1:7" ht="30.75" customHeight="1">
      <c r="A35" s="186"/>
      <c r="B35" s="186"/>
      <c r="C35" s="187"/>
      <c r="D35" s="187"/>
      <c r="E35" s="187"/>
      <c r="F35" s="186"/>
      <c r="G35" s="186"/>
    </row>
    <row r="36" spans="1:7" ht="30.75" customHeight="1">
      <c r="A36" s="186"/>
      <c r="B36" s="186"/>
      <c r="C36" s="187"/>
      <c r="D36" s="187"/>
      <c r="E36" s="187"/>
      <c r="F36" s="186"/>
      <c r="G36" s="186"/>
    </row>
    <row r="37" spans="1:7" ht="30.75" customHeight="1">
      <c r="A37" s="188"/>
      <c r="B37" s="188"/>
      <c r="C37" s="189"/>
      <c r="D37" s="189"/>
      <c r="E37" s="189"/>
      <c r="F37" s="188"/>
      <c r="G37" s="188"/>
    </row>
    <row r="38" spans="1:7" ht="30.75" customHeight="1">
      <c r="A38" s="188"/>
      <c r="B38" s="188"/>
      <c r="C38" s="189"/>
      <c r="D38" s="189"/>
      <c r="E38" s="189"/>
      <c r="F38" s="188"/>
      <c r="G38" s="188"/>
    </row>
    <row r="39" spans="1:7" ht="30.75" customHeight="1">
      <c r="A39" s="188"/>
      <c r="B39" s="188"/>
      <c r="C39" s="189"/>
      <c r="D39" s="189"/>
      <c r="E39" s="189"/>
      <c r="F39" s="188"/>
      <c r="G39" s="188"/>
    </row>
    <row r="40" spans="1:7" ht="30.75" customHeight="1">
      <c r="A40" s="188"/>
      <c r="B40" s="188"/>
      <c r="C40" s="189"/>
      <c r="D40" s="189"/>
      <c r="E40" s="189"/>
      <c r="F40" s="188"/>
      <c r="G40" s="188"/>
    </row>
    <row r="41" spans="1:7" ht="30.75" customHeight="1">
      <c r="A41" s="188"/>
      <c r="B41" s="188"/>
      <c r="C41" s="189"/>
      <c r="D41" s="189"/>
      <c r="E41" s="189"/>
      <c r="F41" s="188"/>
      <c r="G41" s="188"/>
    </row>
    <row r="42" spans="1:7" ht="30.75" customHeight="1">
      <c r="A42" s="188"/>
      <c r="B42" s="188"/>
      <c r="C42" s="189"/>
      <c r="D42" s="189"/>
      <c r="E42" s="189"/>
      <c r="F42" s="188"/>
      <c r="G42" s="188"/>
    </row>
    <row r="43" spans="1:7" ht="30.75" customHeight="1">
      <c r="A43" s="188"/>
      <c r="B43" s="188"/>
      <c r="C43" s="189"/>
      <c r="D43" s="189"/>
      <c r="E43" s="189"/>
      <c r="F43" s="188"/>
      <c r="G43" s="188"/>
    </row>
    <row r="44" spans="1:7" ht="30.75" customHeight="1">
      <c r="A44" s="190"/>
      <c r="B44" s="191"/>
      <c r="C44" s="192"/>
      <c r="D44" s="192"/>
      <c r="F44" s="193"/>
      <c r="G44" s="194"/>
    </row>
    <row r="45" spans="1:7" ht="30.75" customHeight="1">
      <c r="A45" s="190"/>
      <c r="B45" s="191"/>
      <c r="C45" s="192"/>
      <c r="D45" s="192"/>
      <c r="F45" s="193"/>
      <c r="G45" s="194"/>
    </row>
    <row r="46" spans="1:7" ht="30.75" customHeight="1">
      <c r="A46" s="193"/>
      <c r="B46" s="191"/>
      <c r="C46" s="192"/>
      <c r="D46" s="192"/>
      <c r="F46" s="193"/>
      <c r="G46" s="194"/>
    </row>
    <row r="47" spans="1:7" ht="30.75" customHeight="1">
      <c r="A47" s="195"/>
      <c r="B47" s="191"/>
      <c r="C47" s="192"/>
      <c r="D47" s="192"/>
      <c r="F47" s="195"/>
      <c r="G47" s="191"/>
    </row>
    <row r="48" spans="1:7" ht="30.75" customHeight="1">
      <c r="A48" s="195"/>
      <c r="B48" s="191"/>
      <c r="C48" s="192"/>
      <c r="D48" s="192"/>
      <c r="F48" s="195"/>
      <c r="G48" s="191"/>
    </row>
    <row r="49" spans="1:7" ht="30.75" customHeight="1">
      <c r="A49" s="195"/>
      <c r="B49" s="191"/>
      <c r="C49" s="192"/>
      <c r="D49" s="192"/>
      <c r="F49" s="195"/>
      <c r="G49" s="191"/>
    </row>
    <row r="50" spans="1:7" ht="30.75" customHeight="1">
      <c r="A50" s="195"/>
      <c r="B50" s="191"/>
      <c r="C50" s="192"/>
      <c r="D50" s="192"/>
      <c r="F50" s="195"/>
      <c r="G50" s="191"/>
    </row>
    <row r="51" spans="1:7" ht="30.75" customHeight="1">
      <c r="A51" s="195"/>
      <c r="B51" s="191"/>
      <c r="C51" s="192"/>
      <c r="D51" s="192"/>
      <c r="F51" s="195"/>
      <c r="G51" s="191"/>
    </row>
    <row r="52" spans="1:7" ht="30.75" customHeight="1">
      <c r="A52" s="195"/>
      <c r="B52" s="191"/>
      <c r="C52" s="192"/>
      <c r="D52" s="192"/>
      <c r="F52" s="195"/>
      <c r="G52" s="191"/>
    </row>
    <row r="53" spans="1:7" ht="30.75" customHeight="1">
      <c r="A53" s="195"/>
      <c r="B53" s="191"/>
      <c r="C53" s="192"/>
      <c r="D53" s="192"/>
      <c r="F53" s="195"/>
      <c r="G53" s="191"/>
    </row>
    <row r="54" spans="1:7" ht="30.75" customHeight="1">
      <c r="A54" s="195"/>
      <c r="B54" s="191"/>
      <c r="C54" s="192"/>
      <c r="D54" s="192"/>
      <c r="F54" s="195"/>
      <c r="G54" s="191"/>
    </row>
    <row r="55" spans="1:7" ht="30.75" customHeight="1">
      <c r="A55" s="195"/>
      <c r="B55" s="191"/>
      <c r="C55" s="192"/>
      <c r="D55" s="192"/>
      <c r="F55" s="195"/>
      <c r="G55" s="191"/>
    </row>
    <row r="56" spans="1:7" ht="30.75" customHeight="1">
      <c r="A56" s="195"/>
      <c r="B56" s="191"/>
      <c r="C56" s="192"/>
      <c r="D56" s="192"/>
      <c r="F56" s="195"/>
      <c r="G56" s="191"/>
    </row>
    <row r="57" spans="1:7" ht="30.75" customHeight="1">
      <c r="A57" s="195"/>
      <c r="B57" s="191"/>
      <c r="C57" s="192"/>
      <c r="D57" s="192"/>
      <c r="F57" s="195"/>
      <c r="G57" s="191"/>
    </row>
    <row r="58" spans="1:7" ht="30.75" customHeight="1">
      <c r="A58" s="195"/>
      <c r="B58" s="191"/>
      <c r="C58" s="192"/>
      <c r="D58" s="192"/>
      <c r="F58" s="195"/>
      <c r="G58" s="191"/>
    </row>
    <row r="59" spans="1:7" ht="30.75" customHeight="1">
      <c r="A59" s="195"/>
      <c r="B59" s="191"/>
      <c r="C59" s="192"/>
      <c r="D59" s="192"/>
      <c r="F59" s="195"/>
      <c r="G59" s="191"/>
    </row>
    <row r="60" spans="1:7" ht="30.75" customHeight="1">
      <c r="A60" s="195"/>
      <c r="B60" s="191"/>
      <c r="C60" s="192"/>
      <c r="D60" s="192"/>
      <c r="F60" s="195"/>
      <c r="G60" s="191"/>
    </row>
    <row r="61" spans="1:7" ht="30.75" customHeight="1">
      <c r="A61" s="195"/>
      <c r="B61" s="191"/>
      <c r="C61" s="192"/>
      <c r="D61" s="192"/>
      <c r="F61" s="195"/>
      <c r="G61" s="191"/>
    </row>
    <row r="62" spans="1:7" ht="30.75" customHeight="1">
      <c r="A62" s="195"/>
      <c r="B62" s="191"/>
      <c r="C62" s="192"/>
      <c r="D62" s="192"/>
      <c r="F62" s="195"/>
      <c r="G62" s="191"/>
    </row>
    <row r="63" spans="1:7" ht="30.75" customHeight="1">
      <c r="A63" s="195"/>
      <c r="B63" s="191"/>
      <c r="C63" s="192"/>
      <c r="D63" s="192"/>
      <c r="F63" s="195"/>
      <c r="G63" s="191"/>
    </row>
    <row r="64" spans="1:7" ht="30.75" customHeight="1">
      <c r="A64" s="195"/>
      <c r="B64" s="191"/>
      <c r="C64" s="192"/>
      <c r="D64" s="192"/>
      <c r="F64" s="195"/>
      <c r="G64" s="191"/>
    </row>
    <row r="65" spans="1:7" ht="30.75" customHeight="1">
      <c r="A65" s="195"/>
      <c r="B65" s="191"/>
      <c r="C65" s="192"/>
      <c r="D65" s="192"/>
      <c r="F65" s="195"/>
      <c r="G65" s="191"/>
    </row>
    <row r="66" spans="1:7" ht="30.75" customHeight="1">
      <c r="A66" s="195"/>
      <c r="B66" s="191"/>
      <c r="C66" s="192"/>
      <c r="D66" s="192"/>
      <c r="F66" s="195"/>
      <c r="G66" s="191"/>
    </row>
    <row r="67" spans="1:7" ht="30.75" customHeight="1">
      <c r="A67" s="195"/>
      <c r="B67" s="191"/>
      <c r="C67" s="192"/>
      <c r="D67" s="192"/>
      <c r="F67" s="195"/>
      <c r="G67" s="191"/>
    </row>
    <row r="68" spans="1:7" ht="30.75" customHeight="1">
      <c r="A68" s="195"/>
      <c r="B68" s="191"/>
      <c r="C68" s="192"/>
      <c r="D68" s="192"/>
      <c r="F68" s="195"/>
      <c r="G68" s="191"/>
    </row>
    <row r="69" spans="1:7" ht="30.75" customHeight="1">
      <c r="A69" s="195"/>
      <c r="B69" s="191"/>
      <c r="C69" s="192"/>
      <c r="D69" s="192"/>
      <c r="F69" s="195"/>
      <c r="G69" s="191"/>
    </row>
    <row r="70" spans="1:7" ht="30.75" customHeight="1">
      <c r="A70" s="195"/>
      <c r="B70" s="191"/>
      <c r="C70" s="192"/>
      <c r="D70" s="192"/>
      <c r="F70" s="195"/>
      <c r="G70" s="191"/>
    </row>
    <row r="71" spans="1:7" ht="30.75" customHeight="1">
      <c r="A71" s="195"/>
      <c r="B71" s="191"/>
      <c r="C71" s="192"/>
      <c r="D71" s="192"/>
      <c r="F71" s="195"/>
      <c r="G71" s="191"/>
    </row>
    <row r="72" spans="1:7" ht="30.75" customHeight="1">
      <c r="A72" s="195"/>
      <c r="B72" s="191"/>
      <c r="C72" s="192"/>
      <c r="D72" s="192"/>
      <c r="F72" s="195"/>
      <c r="G72" s="191"/>
    </row>
    <row r="73" spans="1:7" ht="30.75" customHeight="1">
      <c r="A73" s="195"/>
      <c r="B73" s="191"/>
      <c r="C73" s="192"/>
      <c r="D73" s="192"/>
      <c r="F73" s="195"/>
      <c r="G73" s="191"/>
    </row>
    <row r="74" spans="1:7" ht="30.75" customHeight="1">
      <c r="A74" s="195"/>
      <c r="B74" s="191"/>
      <c r="C74" s="192"/>
      <c r="D74" s="192"/>
      <c r="F74" s="195"/>
      <c r="G74" s="191"/>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codeName="Sheet8">
    <tabColor indexed="45"/>
  </sheetPr>
  <dimension ref="A1:Y473"/>
  <sheetViews>
    <sheetView view="pageBreakPreview" zoomScale="81" zoomScaleNormal="77" zoomScaleSheetLayoutView="81" workbookViewId="0" topLeftCell="A1">
      <pane ySplit="3" topLeftCell="BM4" activePane="bottomLeft" state="frozen"/>
      <selection pane="topLeft" activeCell="A1" sqref="A1"/>
      <selection pane="bottomLeft" activeCell="A7" sqref="A7:D9"/>
    </sheetView>
  </sheetViews>
  <sheetFormatPr defaultColWidth="9.00390625" defaultRowHeight="13.5"/>
  <cols>
    <col min="1" max="1" width="2.625" style="6" customWidth="1"/>
    <col min="2" max="3" width="2.625" style="3" customWidth="1"/>
    <col min="4" max="4" width="18.50390625" style="7" customWidth="1"/>
    <col min="5" max="5" width="3.625" style="11" customWidth="1"/>
    <col min="6" max="6" width="8.625" style="7" customWidth="1"/>
    <col min="7" max="7" width="28.625" style="7" customWidth="1"/>
    <col min="8" max="10" width="5.125" style="8" customWidth="1"/>
    <col min="11" max="20" width="3.625" style="8" customWidth="1"/>
    <col min="21" max="22" width="5.125" style="8" customWidth="1"/>
    <col min="23" max="25" width="5.125" style="3" customWidth="1"/>
    <col min="26" max="26" width="4.50390625" style="3" customWidth="1"/>
    <col min="27" max="16384" width="9.00390625" style="3" customWidth="1"/>
  </cols>
  <sheetData>
    <row r="1" spans="1:25" s="271" customFormat="1" ht="19.5" customHeight="1" thickBot="1">
      <c r="A1" s="272"/>
      <c r="B1" s="273"/>
      <c r="C1" s="544" t="s">
        <v>609</v>
      </c>
      <c r="D1" s="544"/>
      <c r="E1" s="274"/>
      <c r="F1" s="273"/>
      <c r="G1" s="273"/>
      <c r="H1" s="275"/>
      <c r="I1" s="275"/>
      <c r="J1" s="275"/>
      <c r="K1" s="545" t="s">
        <v>610</v>
      </c>
      <c r="L1" s="545"/>
      <c r="M1" s="545"/>
      <c r="N1" s="546">
        <f>'事業所概要'!B4</f>
        <v>0</v>
      </c>
      <c r="O1" s="546"/>
      <c r="P1" s="546"/>
      <c r="Q1" s="546"/>
      <c r="R1" s="546"/>
      <c r="S1" s="546"/>
      <c r="T1" s="546"/>
      <c r="U1" s="546"/>
      <c r="V1" s="546"/>
      <c r="W1" s="546"/>
      <c r="X1" s="546"/>
      <c r="Y1" s="546"/>
    </row>
    <row r="2" spans="1:25" s="1" customFormat="1" ht="21" customHeight="1" thickBot="1" thickTop="1">
      <c r="A2" s="426" t="s">
        <v>658</v>
      </c>
      <c r="B2" s="427"/>
      <c r="C2" s="427"/>
      <c r="D2" s="428"/>
      <c r="E2" s="426" t="s">
        <v>272</v>
      </c>
      <c r="F2" s="427"/>
      <c r="G2" s="427"/>
      <c r="H2" s="447" t="s">
        <v>659</v>
      </c>
      <c r="I2" s="448"/>
      <c r="J2" s="449"/>
      <c r="K2" s="441" t="s">
        <v>660</v>
      </c>
      <c r="L2" s="442"/>
      <c r="M2" s="442"/>
      <c r="N2" s="442"/>
      <c r="O2" s="442"/>
      <c r="P2" s="442"/>
      <c r="Q2" s="442"/>
      <c r="R2" s="442"/>
      <c r="S2" s="442"/>
      <c r="T2" s="443"/>
      <c r="U2" s="435" t="s">
        <v>661</v>
      </c>
      <c r="V2" s="436"/>
      <c r="W2" s="436"/>
      <c r="X2" s="436"/>
      <c r="Y2" s="437"/>
    </row>
    <row r="3" spans="1:25" s="1" customFormat="1" ht="119.25" customHeight="1" thickBot="1" thickTop="1">
      <c r="A3" s="429"/>
      <c r="B3" s="430"/>
      <c r="C3" s="430"/>
      <c r="D3" s="431"/>
      <c r="E3" s="429"/>
      <c r="F3" s="430"/>
      <c r="G3" s="430"/>
      <c r="H3" s="43" t="s">
        <v>213</v>
      </c>
      <c r="I3" s="44" t="s">
        <v>214</v>
      </c>
      <c r="J3" s="45" t="s">
        <v>215</v>
      </c>
      <c r="K3" s="444"/>
      <c r="L3" s="445"/>
      <c r="M3" s="445"/>
      <c r="N3" s="445"/>
      <c r="O3" s="445"/>
      <c r="P3" s="445"/>
      <c r="Q3" s="445"/>
      <c r="R3" s="445"/>
      <c r="S3" s="445"/>
      <c r="T3" s="446"/>
      <c r="U3" s="115" t="s">
        <v>216</v>
      </c>
      <c r="V3" s="116" t="s">
        <v>217</v>
      </c>
      <c r="W3" s="116" t="s">
        <v>218</v>
      </c>
      <c r="X3" s="116" t="s">
        <v>219</v>
      </c>
      <c r="Y3" s="117" t="s">
        <v>220</v>
      </c>
    </row>
    <row r="4" spans="1:25" s="1" customFormat="1" ht="24.75" customHeight="1" thickBot="1" thickTop="1">
      <c r="A4" s="371" t="s">
        <v>261</v>
      </c>
      <c r="B4" s="372"/>
      <c r="C4" s="372"/>
      <c r="D4" s="372"/>
      <c r="E4" s="372"/>
      <c r="F4" s="372"/>
      <c r="G4" s="372"/>
      <c r="H4" s="372"/>
      <c r="I4" s="372"/>
      <c r="J4" s="372"/>
      <c r="K4" s="372"/>
      <c r="L4" s="372"/>
      <c r="M4" s="372"/>
      <c r="N4" s="372"/>
      <c r="O4" s="372"/>
      <c r="P4" s="372"/>
      <c r="Q4" s="372"/>
      <c r="R4" s="372"/>
      <c r="S4" s="372"/>
      <c r="T4" s="372"/>
      <c r="U4" s="372"/>
      <c r="V4" s="372"/>
      <c r="W4" s="372"/>
      <c r="X4" s="372"/>
      <c r="Y4" s="373"/>
    </row>
    <row r="5" spans="2:25" s="1" customFormat="1" ht="24.75" customHeight="1" thickBot="1" thickTop="1">
      <c r="B5" s="438" t="s">
        <v>254</v>
      </c>
      <c r="C5" s="439"/>
      <c r="D5" s="439"/>
      <c r="E5" s="439"/>
      <c r="F5" s="439"/>
      <c r="G5" s="439"/>
      <c r="H5" s="439"/>
      <c r="I5" s="439"/>
      <c r="J5" s="439"/>
      <c r="K5" s="439"/>
      <c r="L5" s="439"/>
      <c r="M5" s="439"/>
      <c r="N5" s="439"/>
      <c r="O5" s="439"/>
      <c r="P5" s="439"/>
      <c r="Q5" s="439"/>
      <c r="R5" s="439"/>
      <c r="S5" s="439"/>
      <c r="T5" s="439"/>
      <c r="U5" s="439"/>
      <c r="V5" s="439"/>
      <c r="W5" s="439"/>
      <c r="X5" s="439"/>
      <c r="Y5" s="440"/>
    </row>
    <row r="6" spans="1:25" s="1" customFormat="1" ht="6.75" customHeight="1" thickBot="1" thickTop="1">
      <c r="A6" s="47"/>
      <c r="B6" s="25"/>
      <c r="C6" s="25"/>
      <c r="D6" s="25"/>
      <c r="E6" s="25"/>
      <c r="F6" s="25"/>
      <c r="G6" s="25"/>
      <c r="H6" s="25"/>
      <c r="I6" s="25"/>
      <c r="J6" s="25"/>
      <c r="K6" s="25"/>
      <c r="L6" s="25"/>
      <c r="M6" s="25"/>
      <c r="N6" s="25"/>
      <c r="O6" s="25"/>
      <c r="P6" s="25"/>
      <c r="Q6" s="25"/>
      <c r="R6" s="25"/>
      <c r="S6" s="25"/>
      <c r="T6" s="25"/>
      <c r="U6" s="25"/>
      <c r="V6" s="25"/>
      <c r="W6" s="25"/>
      <c r="X6" s="25"/>
      <c r="Y6" s="26"/>
    </row>
    <row r="7" spans="1:25" ht="36.75" customHeight="1" thickTop="1">
      <c r="A7" s="341" t="s">
        <v>375</v>
      </c>
      <c r="B7" s="379"/>
      <c r="C7" s="379"/>
      <c r="D7" s="380"/>
      <c r="E7" s="118"/>
      <c r="F7" s="357" t="s">
        <v>346</v>
      </c>
      <c r="G7" s="432"/>
      <c r="H7" s="119"/>
      <c r="I7" s="120"/>
      <c r="J7" s="120"/>
      <c r="K7" s="359"/>
      <c r="L7" s="360"/>
      <c r="M7" s="360"/>
      <c r="N7" s="360"/>
      <c r="O7" s="360"/>
      <c r="P7" s="360"/>
      <c r="Q7" s="360"/>
      <c r="R7" s="360"/>
      <c r="S7" s="360"/>
      <c r="T7" s="361"/>
      <c r="U7" s="121"/>
      <c r="V7" s="121"/>
      <c r="W7" s="121"/>
      <c r="X7" s="121"/>
      <c r="Y7" s="121"/>
    </row>
    <row r="8" spans="1:25" ht="54" customHeight="1">
      <c r="A8" s="381"/>
      <c r="B8" s="382"/>
      <c r="C8" s="382"/>
      <c r="D8" s="383"/>
      <c r="E8" s="122"/>
      <c r="F8" s="414" t="s">
        <v>347</v>
      </c>
      <c r="G8" s="415"/>
      <c r="H8" s="123"/>
      <c r="I8" s="124"/>
      <c r="J8" s="124"/>
      <c r="K8" s="362"/>
      <c r="L8" s="363"/>
      <c r="M8" s="363"/>
      <c r="N8" s="363"/>
      <c r="O8" s="363"/>
      <c r="P8" s="363"/>
      <c r="Q8" s="363"/>
      <c r="R8" s="363"/>
      <c r="S8" s="363"/>
      <c r="T8" s="364"/>
      <c r="U8" s="125"/>
      <c r="V8" s="125"/>
      <c r="W8" s="125"/>
      <c r="X8" s="125"/>
      <c r="Y8" s="125"/>
    </row>
    <row r="9" spans="1:25" ht="37.5" customHeight="1" thickBot="1">
      <c r="A9" s="384"/>
      <c r="B9" s="385"/>
      <c r="C9" s="385"/>
      <c r="D9" s="386"/>
      <c r="E9" s="126"/>
      <c r="F9" s="416" t="s">
        <v>211</v>
      </c>
      <c r="G9" s="417"/>
      <c r="H9" s="127"/>
      <c r="I9" s="128"/>
      <c r="J9" s="129"/>
      <c r="K9" s="365"/>
      <c r="L9" s="366"/>
      <c r="M9" s="366"/>
      <c r="N9" s="366"/>
      <c r="O9" s="366"/>
      <c r="P9" s="366"/>
      <c r="Q9" s="366"/>
      <c r="R9" s="366"/>
      <c r="S9" s="366"/>
      <c r="T9" s="367"/>
      <c r="U9" s="127"/>
      <c r="V9" s="128"/>
      <c r="W9" s="128"/>
      <c r="X9" s="128"/>
      <c r="Y9" s="129"/>
    </row>
    <row r="10" spans="1:25" ht="6.75" customHeight="1" thickBot="1" thickTop="1">
      <c r="A10" s="46"/>
      <c r="B10" s="17"/>
      <c r="C10" s="17"/>
      <c r="D10" s="18"/>
      <c r="E10" s="19"/>
      <c r="F10" s="20"/>
      <c r="G10" s="21"/>
      <c r="H10" s="22"/>
      <c r="I10" s="23"/>
      <c r="J10" s="24"/>
      <c r="K10" s="395"/>
      <c r="L10" s="396"/>
      <c r="M10" s="396"/>
      <c r="N10" s="396"/>
      <c r="O10" s="396"/>
      <c r="P10" s="396"/>
      <c r="Q10" s="396"/>
      <c r="R10" s="396"/>
      <c r="S10" s="396"/>
      <c r="T10" s="397"/>
      <c r="U10" s="23"/>
      <c r="V10" s="23"/>
      <c r="W10" s="23"/>
      <c r="X10" s="23"/>
      <c r="Y10" s="23"/>
    </row>
    <row r="11" spans="1:25" ht="35.25" customHeight="1" thickTop="1">
      <c r="A11" s="344" t="s">
        <v>376</v>
      </c>
      <c r="B11" s="382"/>
      <c r="C11" s="382"/>
      <c r="D11" s="383"/>
      <c r="E11" s="130"/>
      <c r="F11" s="357" t="s">
        <v>240</v>
      </c>
      <c r="G11" s="432"/>
      <c r="H11" s="125"/>
      <c r="I11" s="125"/>
      <c r="J11" s="125"/>
      <c r="K11" s="359"/>
      <c r="L11" s="360"/>
      <c r="M11" s="360"/>
      <c r="N11" s="360"/>
      <c r="O11" s="360"/>
      <c r="P11" s="360"/>
      <c r="Q11" s="360"/>
      <c r="R11" s="360"/>
      <c r="S11" s="360"/>
      <c r="T11" s="361"/>
      <c r="U11" s="125"/>
      <c r="V11" s="125"/>
      <c r="W11" s="125"/>
      <c r="X11" s="125"/>
      <c r="Y11" s="125"/>
    </row>
    <row r="12" spans="1:25" ht="48" customHeight="1">
      <c r="A12" s="381"/>
      <c r="B12" s="382"/>
      <c r="C12" s="382"/>
      <c r="D12" s="383"/>
      <c r="E12" s="131"/>
      <c r="F12" s="353" t="s">
        <v>377</v>
      </c>
      <c r="G12" s="354"/>
      <c r="H12" s="125"/>
      <c r="I12" s="125"/>
      <c r="J12" s="125"/>
      <c r="K12" s="362"/>
      <c r="L12" s="363"/>
      <c r="M12" s="363"/>
      <c r="N12" s="363"/>
      <c r="O12" s="363"/>
      <c r="P12" s="363"/>
      <c r="Q12" s="363"/>
      <c r="R12" s="363"/>
      <c r="S12" s="363"/>
      <c r="T12" s="364"/>
      <c r="U12" s="125"/>
      <c r="V12" s="125"/>
      <c r="W12" s="125"/>
      <c r="X12" s="125"/>
      <c r="Y12" s="125"/>
    </row>
    <row r="13" spans="1:25" ht="37.5" customHeight="1" thickBot="1">
      <c r="A13" s="384"/>
      <c r="B13" s="385"/>
      <c r="C13" s="385"/>
      <c r="D13" s="386"/>
      <c r="E13" s="126"/>
      <c r="F13" s="416" t="s">
        <v>211</v>
      </c>
      <c r="G13" s="417"/>
      <c r="H13" s="128"/>
      <c r="I13" s="128"/>
      <c r="J13" s="128"/>
      <c r="K13" s="365"/>
      <c r="L13" s="366"/>
      <c r="M13" s="366"/>
      <c r="N13" s="366"/>
      <c r="O13" s="366"/>
      <c r="P13" s="366"/>
      <c r="Q13" s="366"/>
      <c r="R13" s="366"/>
      <c r="S13" s="366"/>
      <c r="T13" s="367"/>
      <c r="U13" s="128"/>
      <c r="V13" s="128"/>
      <c r="W13" s="128"/>
      <c r="X13" s="128"/>
      <c r="Y13" s="128"/>
    </row>
    <row r="14" spans="1:25" ht="24.75" customHeight="1" thickBot="1" thickTop="1">
      <c r="A14" s="477" t="s">
        <v>169</v>
      </c>
      <c r="B14" s="478"/>
      <c r="C14" s="478"/>
      <c r="D14" s="478"/>
      <c r="E14" s="478"/>
      <c r="F14" s="478"/>
      <c r="G14" s="479"/>
      <c r="H14" s="114">
        <f>COUNTIF('隠しシート（記入不要）'!I$5:K$5,"１")</f>
        <v>0</v>
      </c>
      <c r="I14" s="114">
        <f>COUNTIF('隠しシート（記入不要）'!I$5:K$5,"２")</f>
        <v>0</v>
      </c>
      <c r="J14" s="114">
        <f>COUNTIF('隠しシート（記入不要）'!I$5:K$5,"３")</f>
        <v>0</v>
      </c>
      <c r="K14" s="398"/>
      <c r="L14" s="399"/>
      <c r="M14" s="399"/>
      <c r="N14" s="399"/>
      <c r="O14" s="399"/>
      <c r="P14" s="399"/>
      <c r="Q14" s="399"/>
      <c r="R14" s="399"/>
      <c r="S14" s="399"/>
      <c r="T14" s="400"/>
      <c r="U14" s="14"/>
      <c r="V14" s="14"/>
      <c r="W14" s="14"/>
      <c r="X14" s="14"/>
      <c r="Y14" s="14"/>
    </row>
    <row r="15" spans="1:25" ht="12.75" customHeight="1" thickTop="1">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row>
    <row r="16" spans="1:25" ht="12.75" customHeight="1" thickBot="1">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row>
    <row r="17" spans="1:25" s="1" customFormat="1" ht="24.75" customHeight="1" thickBot="1" thickTop="1">
      <c r="A17" s="13"/>
      <c r="B17" s="371" t="s">
        <v>664</v>
      </c>
      <c r="C17" s="372"/>
      <c r="D17" s="372"/>
      <c r="E17" s="372"/>
      <c r="F17" s="372"/>
      <c r="G17" s="372"/>
      <c r="H17" s="372"/>
      <c r="I17" s="372"/>
      <c r="J17" s="372"/>
      <c r="K17" s="372"/>
      <c r="L17" s="372"/>
      <c r="M17" s="372"/>
      <c r="N17" s="372"/>
      <c r="O17" s="372"/>
      <c r="P17" s="372"/>
      <c r="Q17" s="372"/>
      <c r="R17" s="372"/>
      <c r="S17" s="372"/>
      <c r="T17" s="372"/>
      <c r="U17" s="372"/>
      <c r="V17" s="372"/>
      <c r="W17" s="372"/>
      <c r="X17" s="372"/>
      <c r="Y17" s="373"/>
    </row>
    <row r="18" spans="1:25" s="1" customFormat="1" ht="6.75" customHeight="1" thickBot="1" thickTop="1">
      <c r="A18" s="47"/>
      <c r="B18" s="25"/>
      <c r="C18" s="25"/>
      <c r="D18" s="25"/>
      <c r="E18" s="25"/>
      <c r="F18" s="25"/>
      <c r="G18" s="25"/>
      <c r="H18" s="25"/>
      <c r="I18" s="25"/>
      <c r="J18" s="25"/>
      <c r="K18" s="25"/>
      <c r="L18" s="25"/>
      <c r="M18" s="25"/>
      <c r="N18" s="25"/>
      <c r="O18" s="25"/>
      <c r="P18" s="25"/>
      <c r="Q18" s="25"/>
      <c r="R18" s="25"/>
      <c r="S18" s="25"/>
      <c r="T18" s="25"/>
      <c r="U18" s="25"/>
      <c r="V18" s="25"/>
      <c r="W18" s="25"/>
      <c r="X18" s="25"/>
      <c r="Y18" s="26"/>
    </row>
    <row r="19" spans="1:25" ht="48" customHeight="1" thickTop="1">
      <c r="A19" s="341" t="s">
        <v>379</v>
      </c>
      <c r="B19" s="379"/>
      <c r="C19" s="379"/>
      <c r="D19" s="380"/>
      <c r="E19" s="118"/>
      <c r="F19" s="357" t="s">
        <v>80</v>
      </c>
      <c r="G19" s="358"/>
      <c r="H19" s="121"/>
      <c r="I19" s="121"/>
      <c r="J19" s="121"/>
      <c r="K19" s="359"/>
      <c r="L19" s="360"/>
      <c r="M19" s="360"/>
      <c r="N19" s="360"/>
      <c r="O19" s="360"/>
      <c r="P19" s="360"/>
      <c r="Q19" s="360"/>
      <c r="R19" s="360"/>
      <c r="S19" s="360"/>
      <c r="T19" s="361"/>
      <c r="U19" s="121"/>
      <c r="V19" s="121"/>
      <c r="W19" s="121"/>
      <c r="X19" s="121"/>
      <c r="Y19" s="121"/>
    </row>
    <row r="20" spans="1:25" ht="95.25" customHeight="1">
      <c r="A20" s="381"/>
      <c r="B20" s="382"/>
      <c r="C20" s="382"/>
      <c r="D20" s="383"/>
      <c r="E20" s="131"/>
      <c r="F20" s="351" t="s">
        <v>573</v>
      </c>
      <c r="G20" s="352"/>
      <c r="H20" s="125"/>
      <c r="I20" s="125"/>
      <c r="J20" s="125"/>
      <c r="K20" s="362"/>
      <c r="L20" s="363"/>
      <c r="M20" s="363"/>
      <c r="N20" s="363"/>
      <c r="O20" s="363"/>
      <c r="P20" s="363"/>
      <c r="Q20" s="363"/>
      <c r="R20" s="363"/>
      <c r="S20" s="363"/>
      <c r="T20" s="364"/>
      <c r="U20" s="125"/>
      <c r="V20" s="125"/>
      <c r="W20" s="125"/>
      <c r="X20" s="125"/>
      <c r="Y20" s="125"/>
    </row>
    <row r="21" spans="1:25" ht="51.75" customHeight="1">
      <c r="A21" s="381"/>
      <c r="B21" s="382"/>
      <c r="C21" s="382"/>
      <c r="D21" s="383"/>
      <c r="E21" s="131"/>
      <c r="F21" s="351" t="s">
        <v>574</v>
      </c>
      <c r="G21" s="352"/>
      <c r="H21" s="125"/>
      <c r="I21" s="125"/>
      <c r="J21" s="125"/>
      <c r="K21" s="362"/>
      <c r="L21" s="363"/>
      <c r="M21" s="363"/>
      <c r="N21" s="363"/>
      <c r="O21" s="363"/>
      <c r="P21" s="363"/>
      <c r="Q21" s="363"/>
      <c r="R21" s="363"/>
      <c r="S21" s="363"/>
      <c r="T21" s="364"/>
      <c r="U21" s="125"/>
      <c r="V21" s="125"/>
      <c r="W21" s="125"/>
      <c r="X21" s="125"/>
      <c r="Y21" s="125"/>
    </row>
    <row r="22" spans="1:25" ht="48" customHeight="1">
      <c r="A22" s="381"/>
      <c r="B22" s="382"/>
      <c r="C22" s="382"/>
      <c r="D22" s="383"/>
      <c r="E22" s="131"/>
      <c r="F22" s="351" t="s">
        <v>575</v>
      </c>
      <c r="G22" s="352"/>
      <c r="H22" s="125"/>
      <c r="I22" s="125"/>
      <c r="J22" s="125"/>
      <c r="K22" s="362"/>
      <c r="L22" s="363"/>
      <c r="M22" s="363"/>
      <c r="N22" s="363"/>
      <c r="O22" s="363"/>
      <c r="P22" s="363"/>
      <c r="Q22" s="363"/>
      <c r="R22" s="363"/>
      <c r="S22" s="363"/>
      <c r="T22" s="364"/>
      <c r="U22" s="125"/>
      <c r="V22" s="125"/>
      <c r="W22" s="125"/>
      <c r="X22" s="125"/>
      <c r="Y22" s="125"/>
    </row>
    <row r="23" spans="1:25" ht="36.75" customHeight="1" thickBot="1">
      <c r="A23" s="384"/>
      <c r="B23" s="385"/>
      <c r="C23" s="385"/>
      <c r="D23" s="386"/>
      <c r="E23" s="126"/>
      <c r="F23" s="355" t="s">
        <v>211</v>
      </c>
      <c r="G23" s="356"/>
      <c r="H23" s="128"/>
      <c r="I23" s="128"/>
      <c r="J23" s="128"/>
      <c r="K23" s="365"/>
      <c r="L23" s="366"/>
      <c r="M23" s="366"/>
      <c r="N23" s="366"/>
      <c r="O23" s="366"/>
      <c r="P23" s="366"/>
      <c r="Q23" s="366"/>
      <c r="R23" s="366"/>
      <c r="S23" s="366"/>
      <c r="T23" s="367"/>
      <c r="U23" s="128"/>
      <c r="V23" s="128"/>
      <c r="W23" s="128"/>
      <c r="X23" s="128"/>
      <c r="Y23" s="128"/>
    </row>
    <row r="24" spans="1:25" ht="24.75" customHeight="1" thickBot="1" thickTop="1">
      <c r="A24" s="477" t="s">
        <v>170</v>
      </c>
      <c r="B24" s="478"/>
      <c r="C24" s="478"/>
      <c r="D24" s="478"/>
      <c r="E24" s="478"/>
      <c r="F24" s="478"/>
      <c r="G24" s="479"/>
      <c r="H24" s="112">
        <f>COUNTIF('隠しシート（記入不要）'!M5,"１")</f>
        <v>0</v>
      </c>
      <c r="I24" s="112">
        <f>COUNTIF('隠しシート（記入不要）'!M5,"２")</f>
        <v>0</v>
      </c>
      <c r="J24" s="112">
        <f>COUNTIF('隠しシート（記入不要）'!M5,"３")</f>
        <v>0</v>
      </c>
      <c r="K24" s="376"/>
      <c r="L24" s="377"/>
      <c r="M24" s="377"/>
      <c r="N24" s="377"/>
      <c r="O24" s="377"/>
      <c r="P24" s="377"/>
      <c r="Q24" s="377"/>
      <c r="R24" s="377"/>
      <c r="S24" s="377"/>
      <c r="T24" s="378"/>
      <c r="U24" s="12"/>
      <c r="V24" s="12"/>
      <c r="W24" s="12"/>
      <c r="X24" s="12"/>
      <c r="Y24" s="12"/>
    </row>
    <row r="25" spans="1:25" ht="15" customHeight="1" thickTop="1">
      <c r="A25" s="374"/>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row>
    <row r="26" spans="1:25" ht="15" customHeight="1">
      <c r="A26" s="375"/>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row>
    <row r="27" spans="1:25" s="1" customFormat="1" ht="24.75" customHeight="1" thickBot="1">
      <c r="A27" s="13"/>
      <c r="B27" s="368" t="s">
        <v>665</v>
      </c>
      <c r="C27" s="369"/>
      <c r="D27" s="369"/>
      <c r="E27" s="369"/>
      <c r="F27" s="369"/>
      <c r="G27" s="369"/>
      <c r="H27" s="369"/>
      <c r="I27" s="369"/>
      <c r="J27" s="369"/>
      <c r="K27" s="369"/>
      <c r="L27" s="369"/>
      <c r="M27" s="369"/>
      <c r="N27" s="369"/>
      <c r="O27" s="369"/>
      <c r="P27" s="369"/>
      <c r="Q27" s="369"/>
      <c r="R27" s="369"/>
      <c r="S27" s="369"/>
      <c r="T27" s="369"/>
      <c r="U27" s="369"/>
      <c r="V27" s="369"/>
      <c r="W27" s="369"/>
      <c r="X27" s="369"/>
      <c r="Y27" s="370"/>
    </row>
    <row r="28" spans="1:25" s="1" customFormat="1" ht="6.75" customHeight="1" thickBot="1" thickTop="1">
      <c r="A28" s="47"/>
      <c r="B28" s="25"/>
      <c r="C28" s="25"/>
      <c r="D28" s="25"/>
      <c r="E28" s="25"/>
      <c r="F28" s="25"/>
      <c r="G28" s="25"/>
      <c r="H28" s="25"/>
      <c r="I28" s="25"/>
      <c r="J28" s="25"/>
      <c r="K28" s="25"/>
      <c r="L28" s="25"/>
      <c r="M28" s="25"/>
      <c r="N28" s="25"/>
      <c r="O28" s="25"/>
      <c r="P28" s="25"/>
      <c r="Q28" s="25"/>
      <c r="R28" s="25"/>
      <c r="S28" s="25"/>
      <c r="T28" s="25"/>
      <c r="U28" s="25"/>
      <c r="V28" s="25"/>
      <c r="W28" s="25"/>
      <c r="X28" s="25"/>
      <c r="Y28" s="26"/>
    </row>
    <row r="29" spans="1:25" ht="48" customHeight="1" thickTop="1">
      <c r="A29" s="341" t="s">
        <v>380</v>
      </c>
      <c r="B29" s="379"/>
      <c r="C29" s="379"/>
      <c r="D29" s="380"/>
      <c r="E29" s="118"/>
      <c r="F29" s="357" t="s">
        <v>255</v>
      </c>
      <c r="G29" s="358"/>
      <c r="H29" s="121"/>
      <c r="I29" s="121"/>
      <c r="J29" s="121"/>
      <c r="K29" s="359"/>
      <c r="L29" s="360"/>
      <c r="M29" s="360"/>
      <c r="N29" s="360"/>
      <c r="O29" s="360"/>
      <c r="P29" s="360"/>
      <c r="Q29" s="360"/>
      <c r="R29" s="360"/>
      <c r="S29" s="360"/>
      <c r="T29" s="361"/>
      <c r="U29" s="121"/>
      <c r="V29" s="121"/>
      <c r="W29" s="121"/>
      <c r="X29" s="121"/>
      <c r="Y29" s="121"/>
    </row>
    <row r="30" spans="1:25" ht="93" customHeight="1">
      <c r="A30" s="381"/>
      <c r="B30" s="382"/>
      <c r="C30" s="382"/>
      <c r="D30" s="383"/>
      <c r="E30" s="131"/>
      <c r="F30" s="351" t="s">
        <v>256</v>
      </c>
      <c r="G30" s="352"/>
      <c r="H30" s="125"/>
      <c r="I30" s="125"/>
      <c r="J30" s="125"/>
      <c r="K30" s="362"/>
      <c r="L30" s="363"/>
      <c r="M30" s="363"/>
      <c r="N30" s="363"/>
      <c r="O30" s="363"/>
      <c r="P30" s="363"/>
      <c r="Q30" s="363"/>
      <c r="R30" s="363"/>
      <c r="S30" s="363"/>
      <c r="T30" s="364"/>
      <c r="U30" s="125"/>
      <c r="V30" s="125"/>
      <c r="W30" s="125"/>
      <c r="X30" s="125"/>
      <c r="Y30" s="125"/>
    </row>
    <row r="31" spans="1:25" ht="61.5" customHeight="1">
      <c r="A31" s="381"/>
      <c r="B31" s="382"/>
      <c r="C31" s="382"/>
      <c r="D31" s="383"/>
      <c r="E31" s="131"/>
      <c r="F31" s="351" t="s">
        <v>257</v>
      </c>
      <c r="G31" s="352"/>
      <c r="H31" s="125"/>
      <c r="I31" s="125"/>
      <c r="J31" s="125"/>
      <c r="K31" s="362"/>
      <c r="L31" s="363"/>
      <c r="M31" s="363"/>
      <c r="N31" s="363"/>
      <c r="O31" s="363"/>
      <c r="P31" s="363"/>
      <c r="Q31" s="363"/>
      <c r="R31" s="363"/>
      <c r="S31" s="363"/>
      <c r="T31" s="364"/>
      <c r="U31" s="125"/>
      <c r="V31" s="125"/>
      <c r="W31" s="125"/>
      <c r="X31" s="125"/>
      <c r="Y31" s="125"/>
    </row>
    <row r="32" spans="1:25" ht="38.25" customHeight="1" thickBot="1">
      <c r="A32" s="384"/>
      <c r="B32" s="385"/>
      <c r="C32" s="385"/>
      <c r="D32" s="386"/>
      <c r="E32" s="126"/>
      <c r="F32" s="355" t="s">
        <v>211</v>
      </c>
      <c r="G32" s="356"/>
      <c r="H32" s="128"/>
      <c r="I32" s="128"/>
      <c r="J32" s="128"/>
      <c r="K32" s="365"/>
      <c r="L32" s="366"/>
      <c r="M32" s="366"/>
      <c r="N32" s="366"/>
      <c r="O32" s="366"/>
      <c r="P32" s="366"/>
      <c r="Q32" s="366"/>
      <c r="R32" s="366"/>
      <c r="S32" s="366"/>
      <c r="T32" s="367"/>
      <c r="U32" s="128"/>
      <c r="V32" s="128"/>
      <c r="W32" s="128"/>
      <c r="X32" s="128"/>
      <c r="Y32" s="128"/>
    </row>
    <row r="33" spans="1:25" s="1" customFormat="1" ht="6.75" customHeight="1" thickBot="1" thickTop="1">
      <c r="A33" s="47"/>
      <c r="B33" s="25"/>
      <c r="C33" s="25"/>
      <c r="D33" s="25"/>
      <c r="E33" s="25"/>
      <c r="F33" s="25"/>
      <c r="G33" s="25"/>
      <c r="H33" s="25"/>
      <c r="I33" s="25"/>
      <c r="J33" s="25"/>
      <c r="K33" s="25"/>
      <c r="L33" s="25"/>
      <c r="M33" s="25"/>
      <c r="N33" s="25"/>
      <c r="O33" s="25"/>
      <c r="P33" s="25"/>
      <c r="Q33" s="25"/>
      <c r="R33" s="25"/>
      <c r="S33" s="25"/>
      <c r="T33" s="25"/>
      <c r="U33" s="25"/>
      <c r="V33" s="25"/>
      <c r="W33" s="25"/>
      <c r="X33" s="25"/>
      <c r="Y33" s="26"/>
    </row>
    <row r="34" spans="1:25" ht="68.25" customHeight="1" thickTop="1">
      <c r="A34" s="341" t="s">
        <v>381</v>
      </c>
      <c r="B34" s="379"/>
      <c r="C34" s="379"/>
      <c r="D34" s="380"/>
      <c r="E34" s="122"/>
      <c r="F34" s="357" t="s">
        <v>227</v>
      </c>
      <c r="G34" s="358"/>
      <c r="H34" s="121"/>
      <c r="I34" s="121"/>
      <c r="J34" s="121"/>
      <c r="K34" s="359"/>
      <c r="L34" s="360"/>
      <c r="M34" s="360"/>
      <c r="N34" s="360"/>
      <c r="O34" s="360"/>
      <c r="P34" s="360"/>
      <c r="Q34" s="360"/>
      <c r="R34" s="360"/>
      <c r="S34" s="360"/>
      <c r="T34" s="361"/>
      <c r="U34" s="121"/>
      <c r="V34" s="121"/>
      <c r="W34" s="121"/>
      <c r="X34" s="121"/>
      <c r="Y34" s="121"/>
    </row>
    <row r="35" spans="1:25" ht="29.25" customHeight="1" thickBot="1">
      <c r="A35" s="384"/>
      <c r="B35" s="385"/>
      <c r="C35" s="385"/>
      <c r="D35" s="386"/>
      <c r="E35" s="126"/>
      <c r="F35" s="355" t="s">
        <v>211</v>
      </c>
      <c r="G35" s="356"/>
      <c r="H35" s="128"/>
      <c r="I35" s="128"/>
      <c r="J35" s="128"/>
      <c r="K35" s="365"/>
      <c r="L35" s="366"/>
      <c r="M35" s="366"/>
      <c r="N35" s="366"/>
      <c r="O35" s="366"/>
      <c r="P35" s="366"/>
      <c r="Q35" s="366"/>
      <c r="R35" s="366"/>
      <c r="S35" s="366"/>
      <c r="T35" s="367"/>
      <c r="U35" s="128"/>
      <c r="V35" s="128"/>
      <c r="W35" s="128"/>
      <c r="X35" s="128"/>
      <c r="Y35" s="128"/>
    </row>
    <row r="36" spans="1:25" s="1" customFormat="1" ht="6.75" customHeight="1" thickBot="1" thickTop="1">
      <c r="A36" s="47"/>
      <c r="B36" s="25"/>
      <c r="C36" s="25"/>
      <c r="D36" s="25"/>
      <c r="E36" s="25"/>
      <c r="F36" s="25"/>
      <c r="G36" s="25"/>
      <c r="H36" s="25"/>
      <c r="I36" s="25"/>
      <c r="J36" s="25"/>
      <c r="K36" s="25"/>
      <c r="L36" s="25"/>
      <c r="M36" s="25"/>
      <c r="N36" s="25"/>
      <c r="O36" s="25"/>
      <c r="P36" s="25"/>
      <c r="Q36" s="25"/>
      <c r="R36" s="25"/>
      <c r="S36" s="25"/>
      <c r="T36" s="25"/>
      <c r="U36" s="25"/>
      <c r="V36" s="25"/>
      <c r="W36" s="25"/>
      <c r="X36" s="25"/>
      <c r="Y36" s="26"/>
    </row>
    <row r="37" spans="1:25" ht="48" customHeight="1" thickTop="1">
      <c r="A37" s="341" t="s">
        <v>382</v>
      </c>
      <c r="B37" s="379"/>
      <c r="C37" s="379"/>
      <c r="D37" s="380"/>
      <c r="E37" s="118"/>
      <c r="F37" s="357" t="s">
        <v>374</v>
      </c>
      <c r="G37" s="358"/>
      <c r="H37" s="121"/>
      <c r="I37" s="121"/>
      <c r="J37" s="121"/>
      <c r="K37" s="359"/>
      <c r="L37" s="360"/>
      <c r="M37" s="360"/>
      <c r="N37" s="360"/>
      <c r="O37" s="360"/>
      <c r="P37" s="360"/>
      <c r="Q37" s="360"/>
      <c r="R37" s="360"/>
      <c r="S37" s="360"/>
      <c r="T37" s="361"/>
      <c r="U37" s="121"/>
      <c r="V37" s="121"/>
      <c r="W37" s="121"/>
      <c r="X37" s="121"/>
      <c r="Y37" s="121"/>
    </row>
    <row r="38" spans="1:25" ht="48" customHeight="1">
      <c r="A38" s="381"/>
      <c r="B38" s="382"/>
      <c r="C38" s="382"/>
      <c r="D38" s="383"/>
      <c r="E38" s="132"/>
      <c r="F38" s="391" t="s">
        <v>624</v>
      </c>
      <c r="G38" s="392"/>
      <c r="H38" s="125"/>
      <c r="I38" s="125"/>
      <c r="J38" s="125"/>
      <c r="K38" s="362"/>
      <c r="L38" s="363"/>
      <c r="M38" s="363"/>
      <c r="N38" s="363"/>
      <c r="O38" s="363"/>
      <c r="P38" s="363"/>
      <c r="Q38" s="363"/>
      <c r="R38" s="363"/>
      <c r="S38" s="363"/>
      <c r="T38" s="364"/>
      <c r="U38" s="125"/>
      <c r="V38" s="125"/>
      <c r="W38" s="125"/>
      <c r="X38" s="125"/>
      <c r="Y38" s="125"/>
    </row>
    <row r="39" spans="1:25" ht="30" customHeight="1" thickBot="1">
      <c r="A39" s="384"/>
      <c r="B39" s="385"/>
      <c r="C39" s="385"/>
      <c r="D39" s="386"/>
      <c r="E39" s="126"/>
      <c r="F39" s="355" t="s">
        <v>211</v>
      </c>
      <c r="G39" s="356"/>
      <c r="H39" s="128"/>
      <c r="I39" s="128"/>
      <c r="J39" s="128"/>
      <c r="K39" s="365"/>
      <c r="L39" s="366"/>
      <c r="M39" s="366"/>
      <c r="N39" s="366"/>
      <c r="O39" s="366"/>
      <c r="P39" s="366"/>
      <c r="Q39" s="366"/>
      <c r="R39" s="366"/>
      <c r="S39" s="366"/>
      <c r="T39" s="367"/>
      <c r="U39" s="128"/>
      <c r="V39" s="128"/>
      <c r="W39" s="128"/>
      <c r="X39" s="128"/>
      <c r="Y39" s="128"/>
    </row>
    <row r="40" spans="1:25" ht="24.75" customHeight="1" thickBot="1" thickTop="1">
      <c r="A40" s="477" t="s">
        <v>171</v>
      </c>
      <c r="B40" s="478"/>
      <c r="C40" s="478"/>
      <c r="D40" s="478"/>
      <c r="E40" s="478"/>
      <c r="F40" s="478"/>
      <c r="G40" s="479"/>
      <c r="H40" s="112">
        <f>COUNTIF('隠しシート（記入不要）'!O5:S5,"１")</f>
        <v>0</v>
      </c>
      <c r="I40" s="112">
        <f>COUNTIF('隠しシート（記入不要）'!O5:S5,"２")</f>
        <v>0</v>
      </c>
      <c r="J40" s="112">
        <f>COUNTIF('隠しシート（記入不要）'!O5:S5,"３")</f>
        <v>0</v>
      </c>
      <c r="K40" s="376"/>
      <c r="L40" s="377"/>
      <c r="M40" s="377"/>
      <c r="N40" s="377"/>
      <c r="O40" s="377"/>
      <c r="P40" s="377"/>
      <c r="Q40" s="377"/>
      <c r="R40" s="377"/>
      <c r="S40" s="377"/>
      <c r="T40" s="378"/>
      <c r="U40" s="12"/>
      <c r="V40" s="12"/>
      <c r="W40" s="12"/>
      <c r="X40" s="12"/>
      <c r="Y40" s="12"/>
    </row>
    <row r="41" spans="1:25" ht="15" customHeight="1" thickTop="1">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row>
    <row r="42" spans="1:25" ht="15" customHeight="1">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row>
    <row r="43" spans="1:25" s="1" customFormat="1" ht="24.75" customHeight="1" thickBot="1">
      <c r="A43" s="368" t="s">
        <v>243</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70"/>
    </row>
    <row r="44" spans="1:25" s="1" customFormat="1" ht="24.75" customHeight="1" thickBot="1" thickTop="1">
      <c r="A44" s="9"/>
      <c r="B44" s="371" t="s">
        <v>666</v>
      </c>
      <c r="C44" s="372"/>
      <c r="D44" s="372"/>
      <c r="E44" s="372"/>
      <c r="F44" s="372"/>
      <c r="G44" s="372"/>
      <c r="H44" s="372"/>
      <c r="I44" s="372"/>
      <c r="J44" s="372"/>
      <c r="K44" s="372"/>
      <c r="L44" s="372"/>
      <c r="M44" s="372"/>
      <c r="N44" s="372"/>
      <c r="O44" s="372"/>
      <c r="P44" s="372"/>
      <c r="Q44" s="372"/>
      <c r="R44" s="372"/>
      <c r="S44" s="372"/>
      <c r="T44" s="372"/>
      <c r="U44" s="372"/>
      <c r="V44" s="372"/>
      <c r="W44" s="372"/>
      <c r="X44" s="372"/>
      <c r="Y44" s="373"/>
    </row>
    <row r="45" spans="1:25" s="1" customFormat="1" ht="6.75" customHeight="1" thickBot="1" thickTop="1">
      <c r="A45" s="47"/>
      <c r="B45" s="25"/>
      <c r="C45" s="25"/>
      <c r="D45" s="25"/>
      <c r="E45" s="25"/>
      <c r="F45" s="25"/>
      <c r="G45" s="25"/>
      <c r="H45" s="25"/>
      <c r="I45" s="25"/>
      <c r="J45" s="25"/>
      <c r="K45" s="25"/>
      <c r="L45" s="25"/>
      <c r="M45" s="25"/>
      <c r="N45" s="25"/>
      <c r="O45" s="25"/>
      <c r="P45" s="25"/>
      <c r="Q45" s="25"/>
      <c r="R45" s="25"/>
      <c r="S45" s="25"/>
      <c r="T45" s="25"/>
      <c r="U45" s="25"/>
      <c r="V45" s="25"/>
      <c r="W45" s="25"/>
      <c r="X45" s="25"/>
      <c r="Y45" s="26"/>
    </row>
    <row r="46" spans="1:25" ht="57.75" customHeight="1" thickTop="1">
      <c r="A46" s="341" t="s">
        <v>81</v>
      </c>
      <c r="B46" s="379"/>
      <c r="C46" s="379"/>
      <c r="D46" s="380"/>
      <c r="E46" s="130"/>
      <c r="F46" s="357" t="s">
        <v>82</v>
      </c>
      <c r="G46" s="358"/>
      <c r="H46" s="121"/>
      <c r="I46" s="121"/>
      <c r="J46" s="121"/>
      <c r="K46" s="359"/>
      <c r="L46" s="360"/>
      <c r="M46" s="360"/>
      <c r="N46" s="360"/>
      <c r="O46" s="360"/>
      <c r="P46" s="360"/>
      <c r="Q46" s="360"/>
      <c r="R46" s="360"/>
      <c r="S46" s="360"/>
      <c r="T46" s="361"/>
      <c r="U46" s="121"/>
      <c r="V46" s="121"/>
      <c r="W46" s="121"/>
      <c r="X46" s="121"/>
      <c r="Y46" s="121"/>
    </row>
    <row r="47" spans="1:25" ht="79.5" customHeight="1">
      <c r="A47" s="381"/>
      <c r="B47" s="382"/>
      <c r="C47" s="382"/>
      <c r="D47" s="383"/>
      <c r="E47" s="122"/>
      <c r="F47" s="351" t="s">
        <v>576</v>
      </c>
      <c r="G47" s="352"/>
      <c r="H47" s="125"/>
      <c r="I47" s="125"/>
      <c r="J47" s="125"/>
      <c r="K47" s="362"/>
      <c r="L47" s="363"/>
      <c r="M47" s="363"/>
      <c r="N47" s="363"/>
      <c r="O47" s="363"/>
      <c r="P47" s="363"/>
      <c r="Q47" s="363"/>
      <c r="R47" s="363"/>
      <c r="S47" s="363"/>
      <c r="T47" s="364"/>
      <c r="U47" s="125"/>
      <c r="V47" s="125"/>
      <c r="W47" s="125"/>
      <c r="X47" s="125"/>
      <c r="Y47" s="125"/>
    </row>
    <row r="48" spans="1:25" ht="42" customHeight="1" thickBot="1">
      <c r="A48" s="384"/>
      <c r="B48" s="385"/>
      <c r="C48" s="385"/>
      <c r="D48" s="386"/>
      <c r="E48" s="126"/>
      <c r="F48" s="355" t="s">
        <v>211</v>
      </c>
      <c r="G48" s="356"/>
      <c r="H48" s="128"/>
      <c r="I48" s="128"/>
      <c r="J48" s="128"/>
      <c r="K48" s="365"/>
      <c r="L48" s="366"/>
      <c r="M48" s="366"/>
      <c r="N48" s="366"/>
      <c r="O48" s="366"/>
      <c r="P48" s="366"/>
      <c r="Q48" s="366"/>
      <c r="R48" s="366"/>
      <c r="S48" s="366"/>
      <c r="T48" s="367"/>
      <c r="U48" s="128"/>
      <c r="V48" s="128"/>
      <c r="W48" s="128"/>
      <c r="X48" s="128"/>
      <c r="Y48" s="128"/>
    </row>
    <row r="49" spans="1:25" s="1" customFormat="1" ht="6.75" customHeight="1" thickBot="1" thickTop="1">
      <c r="A49" s="47"/>
      <c r="B49" s="25"/>
      <c r="C49" s="25"/>
      <c r="D49" s="25"/>
      <c r="E49" s="25"/>
      <c r="F49" s="25"/>
      <c r="G49" s="25"/>
      <c r="H49" s="25"/>
      <c r="I49" s="25"/>
      <c r="J49" s="25"/>
      <c r="K49" s="25"/>
      <c r="L49" s="25"/>
      <c r="M49" s="25"/>
      <c r="N49" s="25"/>
      <c r="O49" s="25"/>
      <c r="P49" s="25"/>
      <c r="Q49" s="25"/>
      <c r="R49" s="25"/>
      <c r="S49" s="25"/>
      <c r="T49" s="25"/>
      <c r="U49" s="25"/>
      <c r="V49" s="25"/>
      <c r="W49" s="25"/>
      <c r="X49" s="25"/>
      <c r="Y49" s="26"/>
    </row>
    <row r="50" spans="1:25" ht="87.75" customHeight="1" thickTop="1">
      <c r="A50" s="341" t="s">
        <v>383</v>
      </c>
      <c r="B50" s="379"/>
      <c r="C50" s="379"/>
      <c r="D50" s="380"/>
      <c r="E50" s="133"/>
      <c r="F50" s="357" t="s">
        <v>605</v>
      </c>
      <c r="G50" s="358"/>
      <c r="H50" s="121"/>
      <c r="I50" s="121"/>
      <c r="J50" s="121"/>
      <c r="K50" s="359"/>
      <c r="L50" s="360"/>
      <c r="M50" s="360"/>
      <c r="N50" s="360"/>
      <c r="O50" s="360"/>
      <c r="P50" s="360"/>
      <c r="Q50" s="360"/>
      <c r="R50" s="360"/>
      <c r="S50" s="360"/>
      <c r="T50" s="361"/>
      <c r="U50" s="121"/>
      <c r="V50" s="121"/>
      <c r="W50" s="121"/>
      <c r="X50" s="121"/>
      <c r="Y50" s="121"/>
    </row>
    <row r="51" spans="1:25" ht="34.5" customHeight="1">
      <c r="A51" s="381"/>
      <c r="B51" s="382"/>
      <c r="C51" s="382"/>
      <c r="D51" s="383"/>
      <c r="E51" s="133"/>
      <c r="F51" s="391" t="s">
        <v>570</v>
      </c>
      <c r="G51" s="392"/>
      <c r="H51" s="125"/>
      <c r="I51" s="125"/>
      <c r="J51" s="125"/>
      <c r="K51" s="362"/>
      <c r="L51" s="363"/>
      <c r="M51" s="363"/>
      <c r="N51" s="363"/>
      <c r="O51" s="363"/>
      <c r="P51" s="363"/>
      <c r="Q51" s="363"/>
      <c r="R51" s="363"/>
      <c r="S51" s="363"/>
      <c r="T51" s="364"/>
      <c r="U51" s="125"/>
      <c r="V51" s="125"/>
      <c r="W51" s="125"/>
      <c r="X51" s="125"/>
      <c r="Y51" s="125"/>
    </row>
    <row r="52" spans="1:25" ht="41.25" customHeight="1">
      <c r="A52" s="381"/>
      <c r="B52" s="382"/>
      <c r="C52" s="382"/>
      <c r="D52" s="383"/>
      <c r="E52" s="134"/>
      <c r="F52" s="420" t="s">
        <v>618</v>
      </c>
      <c r="G52" s="421"/>
      <c r="H52" s="125"/>
      <c r="I52" s="125"/>
      <c r="J52" s="125"/>
      <c r="K52" s="362"/>
      <c r="L52" s="363"/>
      <c r="M52" s="363"/>
      <c r="N52" s="363"/>
      <c r="O52" s="363"/>
      <c r="P52" s="363"/>
      <c r="Q52" s="363"/>
      <c r="R52" s="363"/>
      <c r="S52" s="363"/>
      <c r="T52" s="364"/>
      <c r="U52" s="135"/>
      <c r="V52" s="125"/>
      <c r="W52" s="125"/>
      <c r="X52" s="125"/>
      <c r="Y52" s="125"/>
    </row>
    <row r="53" spans="1:25" ht="32.25" customHeight="1">
      <c r="A53" s="381"/>
      <c r="B53" s="382"/>
      <c r="C53" s="382"/>
      <c r="D53" s="383"/>
      <c r="E53" s="134"/>
      <c r="F53" s="391" t="s">
        <v>619</v>
      </c>
      <c r="G53" s="392"/>
      <c r="H53" s="125"/>
      <c r="I53" s="125"/>
      <c r="J53" s="125"/>
      <c r="K53" s="362"/>
      <c r="L53" s="363"/>
      <c r="M53" s="363"/>
      <c r="N53" s="363"/>
      <c r="O53" s="363"/>
      <c r="P53" s="363"/>
      <c r="Q53" s="363"/>
      <c r="R53" s="363"/>
      <c r="S53" s="363"/>
      <c r="T53" s="364"/>
      <c r="U53" s="125"/>
      <c r="V53" s="125"/>
      <c r="W53" s="125"/>
      <c r="X53" s="125"/>
      <c r="Y53" s="125"/>
    </row>
    <row r="54" spans="1:25" ht="36.75" customHeight="1" thickBot="1">
      <c r="A54" s="384"/>
      <c r="B54" s="385"/>
      <c r="C54" s="385"/>
      <c r="D54" s="386"/>
      <c r="E54" s="136"/>
      <c r="F54" s="355" t="s">
        <v>211</v>
      </c>
      <c r="G54" s="356"/>
      <c r="H54" s="128"/>
      <c r="I54" s="128"/>
      <c r="J54" s="128"/>
      <c r="K54" s="365"/>
      <c r="L54" s="366"/>
      <c r="M54" s="366"/>
      <c r="N54" s="366"/>
      <c r="O54" s="366"/>
      <c r="P54" s="366"/>
      <c r="Q54" s="366"/>
      <c r="R54" s="366"/>
      <c r="S54" s="366"/>
      <c r="T54" s="367"/>
      <c r="U54" s="128"/>
      <c r="V54" s="128"/>
      <c r="W54" s="128"/>
      <c r="X54" s="128"/>
      <c r="Y54" s="128"/>
    </row>
    <row r="55" spans="1:25" s="1" customFormat="1" ht="6.75" customHeight="1" thickBot="1" thickTop="1">
      <c r="A55" s="47"/>
      <c r="B55" s="25"/>
      <c r="C55" s="25"/>
      <c r="D55" s="25"/>
      <c r="E55" s="25"/>
      <c r="F55" s="25"/>
      <c r="G55" s="25"/>
      <c r="H55" s="25"/>
      <c r="I55" s="25"/>
      <c r="J55" s="25"/>
      <c r="K55" s="25"/>
      <c r="L55" s="25"/>
      <c r="M55" s="25"/>
      <c r="N55" s="25"/>
      <c r="O55" s="25"/>
      <c r="P55" s="25"/>
      <c r="Q55" s="25"/>
      <c r="R55" s="25"/>
      <c r="S55" s="25"/>
      <c r="T55" s="25"/>
      <c r="U55" s="25"/>
      <c r="V55" s="25"/>
      <c r="W55" s="25"/>
      <c r="X55" s="25"/>
      <c r="Y55" s="26"/>
    </row>
    <row r="56" spans="1:25" ht="48" customHeight="1" thickTop="1">
      <c r="A56" s="341" t="s">
        <v>384</v>
      </c>
      <c r="B56" s="379"/>
      <c r="C56" s="379"/>
      <c r="D56" s="380"/>
      <c r="E56" s="137"/>
      <c r="F56" s="357" t="s">
        <v>385</v>
      </c>
      <c r="G56" s="358"/>
      <c r="H56" s="121"/>
      <c r="I56" s="121"/>
      <c r="J56" s="121"/>
      <c r="K56" s="359"/>
      <c r="L56" s="360"/>
      <c r="M56" s="360"/>
      <c r="N56" s="360"/>
      <c r="O56" s="360"/>
      <c r="P56" s="360"/>
      <c r="Q56" s="360"/>
      <c r="R56" s="360"/>
      <c r="S56" s="360"/>
      <c r="T56" s="361"/>
      <c r="U56" s="121"/>
      <c r="V56" s="121"/>
      <c r="W56" s="121"/>
      <c r="X56" s="121"/>
      <c r="Y56" s="121"/>
    </row>
    <row r="57" spans="1:25" ht="46.5" customHeight="1">
      <c r="A57" s="381"/>
      <c r="B57" s="382"/>
      <c r="C57" s="382"/>
      <c r="D57" s="383"/>
      <c r="E57" s="134"/>
      <c r="F57" s="353" t="s">
        <v>571</v>
      </c>
      <c r="G57" s="354"/>
      <c r="H57" s="125"/>
      <c r="I57" s="125"/>
      <c r="J57" s="125"/>
      <c r="K57" s="362"/>
      <c r="L57" s="519"/>
      <c r="M57" s="519"/>
      <c r="N57" s="519"/>
      <c r="O57" s="519"/>
      <c r="P57" s="519"/>
      <c r="Q57" s="519"/>
      <c r="R57" s="519"/>
      <c r="S57" s="519"/>
      <c r="T57" s="364"/>
      <c r="U57" s="125"/>
      <c r="V57" s="125"/>
      <c r="W57" s="125"/>
      <c r="X57" s="125"/>
      <c r="Y57" s="125"/>
    </row>
    <row r="58" spans="1:25" ht="59.25" customHeight="1">
      <c r="A58" s="381"/>
      <c r="B58" s="382"/>
      <c r="C58" s="382"/>
      <c r="D58" s="383"/>
      <c r="E58" s="134"/>
      <c r="F58" s="353" t="s">
        <v>572</v>
      </c>
      <c r="G58" s="354"/>
      <c r="H58" s="125"/>
      <c r="I58" s="125"/>
      <c r="J58" s="125"/>
      <c r="K58" s="362"/>
      <c r="L58" s="519"/>
      <c r="M58" s="519"/>
      <c r="N58" s="519"/>
      <c r="O58" s="519"/>
      <c r="P58" s="519"/>
      <c r="Q58" s="519"/>
      <c r="R58" s="519"/>
      <c r="S58" s="519"/>
      <c r="T58" s="364"/>
      <c r="U58" s="125"/>
      <c r="V58" s="125"/>
      <c r="W58" s="125"/>
      <c r="X58" s="125"/>
      <c r="Y58" s="125"/>
    </row>
    <row r="59" spans="1:25" ht="35.25" customHeight="1" thickBot="1">
      <c r="A59" s="384"/>
      <c r="B59" s="385"/>
      <c r="C59" s="385"/>
      <c r="D59" s="386"/>
      <c r="E59" s="136"/>
      <c r="F59" s="355" t="s">
        <v>211</v>
      </c>
      <c r="G59" s="356"/>
      <c r="H59" s="128"/>
      <c r="I59" s="128"/>
      <c r="J59" s="128"/>
      <c r="K59" s="365"/>
      <c r="L59" s="366"/>
      <c r="M59" s="366"/>
      <c r="N59" s="366"/>
      <c r="O59" s="366"/>
      <c r="P59" s="366"/>
      <c r="Q59" s="366"/>
      <c r="R59" s="366"/>
      <c r="S59" s="366"/>
      <c r="T59" s="367"/>
      <c r="U59" s="128"/>
      <c r="V59" s="128"/>
      <c r="W59" s="128"/>
      <c r="X59" s="128"/>
      <c r="Y59" s="128"/>
    </row>
    <row r="60" spans="1:25" s="1" customFormat="1" ht="6.75" customHeight="1" thickBot="1" thickTop="1">
      <c r="A60" s="47"/>
      <c r="B60" s="25"/>
      <c r="C60" s="25"/>
      <c r="D60" s="25"/>
      <c r="E60" s="25"/>
      <c r="F60" s="25"/>
      <c r="G60" s="25"/>
      <c r="H60" s="25"/>
      <c r="I60" s="25"/>
      <c r="J60" s="25"/>
      <c r="K60" s="25"/>
      <c r="L60" s="25"/>
      <c r="M60" s="25"/>
      <c r="N60" s="25"/>
      <c r="O60" s="25"/>
      <c r="P60" s="25"/>
      <c r="Q60" s="25"/>
      <c r="R60" s="25"/>
      <c r="S60" s="25"/>
      <c r="T60" s="25"/>
      <c r="U60" s="25"/>
      <c r="V60" s="25"/>
      <c r="W60" s="25"/>
      <c r="X60" s="25"/>
      <c r="Y60" s="26"/>
    </row>
    <row r="61" spans="1:25" ht="48" customHeight="1" thickTop="1">
      <c r="A61" s="341" t="s">
        <v>386</v>
      </c>
      <c r="B61" s="379"/>
      <c r="C61" s="379"/>
      <c r="D61" s="380"/>
      <c r="E61" s="133"/>
      <c r="F61" s="412" t="s">
        <v>387</v>
      </c>
      <c r="G61" s="413"/>
      <c r="H61" s="121"/>
      <c r="I61" s="121"/>
      <c r="J61" s="121"/>
      <c r="K61" s="359"/>
      <c r="L61" s="360"/>
      <c r="M61" s="360"/>
      <c r="N61" s="360"/>
      <c r="O61" s="360"/>
      <c r="P61" s="360"/>
      <c r="Q61" s="360"/>
      <c r="R61" s="360"/>
      <c r="S61" s="360"/>
      <c r="T61" s="361"/>
      <c r="U61" s="121"/>
      <c r="V61" s="121"/>
      <c r="W61" s="121"/>
      <c r="X61" s="121"/>
      <c r="Y61" s="121"/>
    </row>
    <row r="62" spans="1:25" ht="62.25" customHeight="1">
      <c r="A62" s="381"/>
      <c r="B62" s="382"/>
      <c r="C62" s="382"/>
      <c r="D62" s="383"/>
      <c r="E62" s="134"/>
      <c r="F62" s="351" t="s">
        <v>388</v>
      </c>
      <c r="G62" s="352"/>
      <c r="H62" s="125"/>
      <c r="I62" s="125"/>
      <c r="J62" s="125"/>
      <c r="K62" s="362"/>
      <c r="L62" s="363"/>
      <c r="M62" s="363"/>
      <c r="N62" s="363"/>
      <c r="O62" s="363"/>
      <c r="P62" s="363"/>
      <c r="Q62" s="363"/>
      <c r="R62" s="363"/>
      <c r="S62" s="363"/>
      <c r="T62" s="364"/>
      <c r="U62" s="125"/>
      <c r="V62" s="125"/>
      <c r="W62" s="125"/>
      <c r="X62" s="125"/>
      <c r="Y62" s="125"/>
    </row>
    <row r="63" spans="1:25" ht="62.25" customHeight="1">
      <c r="A63" s="381"/>
      <c r="B63" s="382"/>
      <c r="C63" s="382"/>
      <c r="D63" s="383"/>
      <c r="E63" s="134"/>
      <c r="F63" s="351" t="s">
        <v>396</v>
      </c>
      <c r="G63" s="352"/>
      <c r="H63" s="125"/>
      <c r="I63" s="125"/>
      <c r="J63" s="125"/>
      <c r="K63" s="362"/>
      <c r="L63" s="363"/>
      <c r="M63" s="363"/>
      <c r="N63" s="363"/>
      <c r="O63" s="363"/>
      <c r="P63" s="363"/>
      <c r="Q63" s="363"/>
      <c r="R63" s="363"/>
      <c r="S63" s="363"/>
      <c r="T63" s="364"/>
      <c r="U63" s="125"/>
      <c r="V63" s="125"/>
      <c r="W63" s="125"/>
      <c r="X63" s="125"/>
      <c r="Y63" s="125"/>
    </row>
    <row r="64" spans="1:25" ht="61.5" customHeight="1">
      <c r="A64" s="381"/>
      <c r="B64" s="382"/>
      <c r="C64" s="382"/>
      <c r="D64" s="383"/>
      <c r="E64" s="134"/>
      <c r="F64" s="351" t="s">
        <v>228</v>
      </c>
      <c r="G64" s="352"/>
      <c r="H64" s="125"/>
      <c r="I64" s="125"/>
      <c r="J64" s="125"/>
      <c r="K64" s="362"/>
      <c r="L64" s="363"/>
      <c r="M64" s="363"/>
      <c r="N64" s="363"/>
      <c r="O64" s="363"/>
      <c r="P64" s="363"/>
      <c r="Q64" s="363"/>
      <c r="R64" s="363"/>
      <c r="S64" s="363"/>
      <c r="T64" s="364"/>
      <c r="U64" s="125"/>
      <c r="V64" s="125"/>
      <c r="W64" s="125"/>
      <c r="X64" s="125"/>
      <c r="Y64" s="125"/>
    </row>
    <row r="65" spans="1:25" ht="42" customHeight="1" thickBot="1">
      <c r="A65" s="384"/>
      <c r="B65" s="385"/>
      <c r="C65" s="385"/>
      <c r="D65" s="386"/>
      <c r="E65" s="136"/>
      <c r="F65" s="422" t="s">
        <v>211</v>
      </c>
      <c r="G65" s="423"/>
      <c r="H65" s="128"/>
      <c r="I65" s="128"/>
      <c r="J65" s="128"/>
      <c r="K65" s="365"/>
      <c r="L65" s="366"/>
      <c r="M65" s="366"/>
      <c r="N65" s="366"/>
      <c r="O65" s="366"/>
      <c r="P65" s="366"/>
      <c r="Q65" s="366"/>
      <c r="R65" s="366"/>
      <c r="S65" s="366"/>
      <c r="T65" s="367"/>
      <c r="U65" s="128"/>
      <c r="V65" s="128"/>
      <c r="W65" s="128"/>
      <c r="X65" s="128"/>
      <c r="Y65" s="128"/>
    </row>
    <row r="66" spans="1:25" ht="24.75" customHeight="1" thickBot="1" thickTop="1">
      <c r="A66" s="477" t="s">
        <v>172</v>
      </c>
      <c r="B66" s="478"/>
      <c r="C66" s="478"/>
      <c r="D66" s="478"/>
      <c r="E66" s="478"/>
      <c r="F66" s="478"/>
      <c r="G66" s="479"/>
      <c r="H66" s="112">
        <f>COUNTIF('隠しシート（記入不要）'!U5:AA5,"１")</f>
        <v>0</v>
      </c>
      <c r="I66" s="112">
        <f>COUNTIF('隠しシート（記入不要）'!U5:AA5,"２")</f>
        <v>0</v>
      </c>
      <c r="J66" s="112">
        <f>COUNTIF('隠しシート（記入不要）'!U5:AA5,"３")</f>
        <v>0</v>
      </c>
      <c r="K66" s="376"/>
      <c r="L66" s="377"/>
      <c r="M66" s="377"/>
      <c r="N66" s="377"/>
      <c r="O66" s="377"/>
      <c r="P66" s="377"/>
      <c r="Q66" s="377"/>
      <c r="R66" s="377"/>
      <c r="S66" s="377"/>
      <c r="T66" s="378"/>
      <c r="U66" s="12"/>
      <c r="V66" s="12"/>
      <c r="W66" s="12"/>
      <c r="X66" s="12"/>
      <c r="Y66" s="12"/>
    </row>
    <row r="67" spans="1:25" ht="15" customHeight="1" thickTop="1">
      <c r="A67" s="374"/>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row>
    <row r="68" spans="1:25" ht="15" customHeight="1">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row>
    <row r="69" spans="1:25" s="1" customFormat="1" ht="24.75" customHeight="1" thickBot="1">
      <c r="A69" s="368" t="s">
        <v>262</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70"/>
    </row>
    <row r="70" spans="1:25" s="1" customFormat="1" ht="24.75" customHeight="1" thickBot="1" thickTop="1">
      <c r="A70" s="9"/>
      <c r="B70" s="371" t="s">
        <v>667</v>
      </c>
      <c r="C70" s="372"/>
      <c r="D70" s="372"/>
      <c r="E70" s="372"/>
      <c r="F70" s="372"/>
      <c r="G70" s="372"/>
      <c r="H70" s="372"/>
      <c r="I70" s="372"/>
      <c r="J70" s="372"/>
      <c r="K70" s="372"/>
      <c r="L70" s="372"/>
      <c r="M70" s="372"/>
      <c r="N70" s="372"/>
      <c r="O70" s="372"/>
      <c r="P70" s="372"/>
      <c r="Q70" s="372"/>
      <c r="R70" s="372"/>
      <c r="S70" s="372"/>
      <c r="T70" s="372"/>
      <c r="U70" s="372"/>
      <c r="V70" s="372"/>
      <c r="W70" s="372"/>
      <c r="X70" s="372"/>
      <c r="Y70" s="373"/>
    </row>
    <row r="71" spans="1:25" s="1" customFormat="1" ht="6.75" customHeight="1" thickBot="1" thickTop="1">
      <c r="A71" s="47"/>
      <c r="B71" s="25"/>
      <c r="C71" s="25"/>
      <c r="D71" s="25"/>
      <c r="E71" s="25"/>
      <c r="F71" s="25"/>
      <c r="G71" s="25"/>
      <c r="H71" s="25"/>
      <c r="I71" s="25"/>
      <c r="J71" s="25"/>
      <c r="K71" s="25"/>
      <c r="L71" s="25"/>
      <c r="M71" s="25"/>
      <c r="N71" s="25"/>
      <c r="O71" s="25"/>
      <c r="P71" s="25"/>
      <c r="Q71" s="25"/>
      <c r="R71" s="25"/>
      <c r="S71" s="25"/>
      <c r="T71" s="25"/>
      <c r="U71" s="25"/>
      <c r="V71" s="25"/>
      <c r="W71" s="25"/>
      <c r="X71" s="25"/>
      <c r="Y71" s="26"/>
    </row>
    <row r="72" spans="1:25" ht="60.75" customHeight="1" thickTop="1">
      <c r="A72" s="341" t="s">
        <v>83</v>
      </c>
      <c r="B72" s="342"/>
      <c r="C72" s="342"/>
      <c r="D72" s="343"/>
      <c r="E72" s="138"/>
      <c r="F72" s="393" t="s">
        <v>84</v>
      </c>
      <c r="G72" s="394"/>
      <c r="H72" s="121"/>
      <c r="I72" s="121"/>
      <c r="J72" s="121"/>
      <c r="K72" s="359"/>
      <c r="L72" s="360"/>
      <c r="M72" s="360"/>
      <c r="N72" s="360"/>
      <c r="O72" s="360"/>
      <c r="P72" s="360"/>
      <c r="Q72" s="360"/>
      <c r="R72" s="360"/>
      <c r="S72" s="360"/>
      <c r="T72" s="361"/>
      <c r="U72" s="121"/>
      <c r="V72" s="121"/>
      <c r="W72" s="121"/>
      <c r="X72" s="121"/>
      <c r="Y72" s="121"/>
    </row>
    <row r="73" spans="1:25" ht="52.5" customHeight="1">
      <c r="A73" s="344"/>
      <c r="B73" s="345"/>
      <c r="C73" s="345"/>
      <c r="D73" s="346"/>
      <c r="E73" s="134"/>
      <c r="F73" s="414" t="s">
        <v>606</v>
      </c>
      <c r="G73" s="415"/>
      <c r="H73" s="125"/>
      <c r="I73" s="125"/>
      <c r="J73" s="125"/>
      <c r="K73" s="362"/>
      <c r="L73" s="363"/>
      <c r="M73" s="363"/>
      <c r="N73" s="363"/>
      <c r="O73" s="363"/>
      <c r="P73" s="363"/>
      <c r="Q73" s="363"/>
      <c r="R73" s="363"/>
      <c r="S73" s="363"/>
      <c r="T73" s="364"/>
      <c r="U73" s="125"/>
      <c r="V73" s="125"/>
      <c r="W73" s="125"/>
      <c r="X73" s="125"/>
      <c r="Y73" s="125"/>
    </row>
    <row r="74" spans="1:25" ht="63.75" customHeight="1">
      <c r="A74" s="344"/>
      <c r="B74" s="345"/>
      <c r="C74" s="345"/>
      <c r="D74" s="346"/>
      <c r="E74" s="134"/>
      <c r="F74" s="391" t="s">
        <v>371</v>
      </c>
      <c r="G74" s="392"/>
      <c r="H74" s="139"/>
      <c r="I74" s="125"/>
      <c r="J74" s="125"/>
      <c r="K74" s="362"/>
      <c r="L74" s="363"/>
      <c r="M74" s="363"/>
      <c r="N74" s="363"/>
      <c r="O74" s="363"/>
      <c r="P74" s="363"/>
      <c r="Q74" s="363"/>
      <c r="R74" s="363"/>
      <c r="S74" s="363"/>
      <c r="T74" s="364"/>
      <c r="U74" s="125"/>
      <c r="V74" s="125"/>
      <c r="W74" s="125"/>
      <c r="X74" s="125"/>
      <c r="Y74" s="125"/>
    </row>
    <row r="75" spans="1:25" ht="76.5" customHeight="1">
      <c r="A75" s="344"/>
      <c r="B75" s="345"/>
      <c r="C75" s="345"/>
      <c r="D75" s="346"/>
      <c r="E75" s="134"/>
      <c r="F75" s="391" t="s">
        <v>611</v>
      </c>
      <c r="G75" s="392"/>
      <c r="H75" s="125"/>
      <c r="I75" s="125"/>
      <c r="J75" s="125"/>
      <c r="K75" s="362"/>
      <c r="L75" s="363"/>
      <c r="M75" s="363"/>
      <c r="N75" s="363"/>
      <c r="O75" s="363"/>
      <c r="P75" s="363"/>
      <c r="Q75" s="363"/>
      <c r="R75" s="363"/>
      <c r="S75" s="363"/>
      <c r="T75" s="364"/>
      <c r="U75" s="125"/>
      <c r="V75" s="125"/>
      <c r="W75" s="125"/>
      <c r="X75" s="125"/>
      <c r="Y75" s="125"/>
    </row>
    <row r="76" spans="1:25" ht="93" customHeight="1" thickBot="1">
      <c r="A76" s="347"/>
      <c r="B76" s="348"/>
      <c r="C76" s="348"/>
      <c r="D76" s="349"/>
      <c r="E76" s="140"/>
      <c r="F76" s="416" t="s">
        <v>372</v>
      </c>
      <c r="G76" s="417"/>
      <c r="H76" s="128"/>
      <c r="I76" s="128"/>
      <c r="J76" s="128"/>
      <c r="K76" s="365"/>
      <c r="L76" s="366"/>
      <c r="M76" s="366"/>
      <c r="N76" s="366"/>
      <c r="O76" s="366"/>
      <c r="P76" s="366"/>
      <c r="Q76" s="366"/>
      <c r="R76" s="366"/>
      <c r="S76" s="366"/>
      <c r="T76" s="367"/>
      <c r="U76" s="128"/>
      <c r="V76" s="128"/>
      <c r="W76" s="128"/>
      <c r="X76" s="128"/>
      <c r="Y76" s="128"/>
    </row>
    <row r="77" spans="1:25" ht="80.25" customHeight="1" thickTop="1">
      <c r="A77" s="341" t="s">
        <v>397</v>
      </c>
      <c r="B77" s="342"/>
      <c r="C77" s="342"/>
      <c r="D77" s="343"/>
      <c r="E77" s="138"/>
      <c r="F77" s="393" t="s">
        <v>373</v>
      </c>
      <c r="G77" s="394"/>
      <c r="H77" s="121"/>
      <c r="I77" s="121"/>
      <c r="J77" s="121"/>
      <c r="K77" s="359"/>
      <c r="L77" s="360"/>
      <c r="M77" s="360"/>
      <c r="N77" s="360"/>
      <c r="O77" s="360"/>
      <c r="P77" s="360"/>
      <c r="Q77" s="360"/>
      <c r="R77" s="360"/>
      <c r="S77" s="360"/>
      <c r="T77" s="361"/>
      <c r="U77" s="121"/>
      <c r="V77" s="121"/>
      <c r="W77" s="121"/>
      <c r="X77" s="121"/>
      <c r="Y77" s="121"/>
    </row>
    <row r="78" spans="1:25" ht="66" customHeight="1">
      <c r="A78" s="344"/>
      <c r="B78" s="345"/>
      <c r="C78" s="345"/>
      <c r="D78" s="346"/>
      <c r="E78" s="133"/>
      <c r="F78" s="414" t="s">
        <v>360</v>
      </c>
      <c r="G78" s="415"/>
      <c r="H78" s="125"/>
      <c r="I78" s="125"/>
      <c r="J78" s="125"/>
      <c r="K78" s="362"/>
      <c r="L78" s="363"/>
      <c r="M78" s="363"/>
      <c r="N78" s="363"/>
      <c r="O78" s="363"/>
      <c r="P78" s="363"/>
      <c r="Q78" s="363"/>
      <c r="R78" s="363"/>
      <c r="S78" s="363"/>
      <c r="T78" s="364"/>
      <c r="U78" s="125"/>
      <c r="V78" s="125"/>
      <c r="W78" s="125"/>
      <c r="X78" s="125"/>
      <c r="Y78" s="125"/>
    </row>
    <row r="79" spans="1:25" ht="62.25" customHeight="1">
      <c r="A79" s="344"/>
      <c r="B79" s="345"/>
      <c r="C79" s="345"/>
      <c r="D79" s="346"/>
      <c r="E79" s="134"/>
      <c r="F79" s="391" t="s">
        <v>361</v>
      </c>
      <c r="G79" s="392"/>
      <c r="H79" s="125"/>
      <c r="I79" s="125"/>
      <c r="J79" s="125"/>
      <c r="K79" s="362"/>
      <c r="L79" s="363"/>
      <c r="M79" s="363"/>
      <c r="N79" s="363"/>
      <c r="O79" s="363"/>
      <c r="P79" s="363"/>
      <c r="Q79" s="363"/>
      <c r="R79" s="363"/>
      <c r="S79" s="363"/>
      <c r="T79" s="364"/>
      <c r="U79" s="125"/>
      <c r="V79" s="125"/>
      <c r="W79" s="125"/>
      <c r="X79" s="125"/>
      <c r="Y79" s="125"/>
    </row>
    <row r="80" spans="1:25" ht="42" customHeight="1" thickBot="1">
      <c r="A80" s="347"/>
      <c r="B80" s="348"/>
      <c r="C80" s="348"/>
      <c r="D80" s="349"/>
      <c r="E80" s="140"/>
      <c r="F80" s="355" t="s">
        <v>211</v>
      </c>
      <c r="G80" s="356"/>
      <c r="H80" s="128"/>
      <c r="I80" s="128"/>
      <c r="J80" s="128"/>
      <c r="K80" s="365"/>
      <c r="L80" s="366"/>
      <c r="M80" s="366"/>
      <c r="N80" s="366"/>
      <c r="O80" s="366"/>
      <c r="P80" s="366"/>
      <c r="Q80" s="366"/>
      <c r="R80" s="366"/>
      <c r="S80" s="366"/>
      <c r="T80" s="367"/>
      <c r="U80" s="128"/>
      <c r="V80" s="128"/>
      <c r="W80" s="128"/>
      <c r="X80" s="128"/>
      <c r="Y80" s="128"/>
    </row>
    <row r="81" spans="1:25" s="1" customFormat="1" ht="6.75" customHeight="1" thickBot="1" thickTop="1">
      <c r="A81" s="47"/>
      <c r="B81" s="25"/>
      <c r="C81" s="25"/>
      <c r="D81" s="25"/>
      <c r="E81" s="25"/>
      <c r="F81" s="25"/>
      <c r="G81" s="25"/>
      <c r="H81" s="25"/>
      <c r="I81" s="25"/>
      <c r="J81" s="25"/>
      <c r="K81" s="25"/>
      <c r="L81" s="25"/>
      <c r="M81" s="25"/>
      <c r="N81" s="25"/>
      <c r="O81" s="25"/>
      <c r="P81" s="25"/>
      <c r="Q81" s="25"/>
      <c r="R81" s="25"/>
      <c r="S81" s="25"/>
      <c r="T81" s="25"/>
      <c r="U81" s="25"/>
      <c r="V81" s="25"/>
      <c r="W81" s="25"/>
      <c r="X81" s="25"/>
      <c r="Y81" s="26"/>
    </row>
    <row r="82" spans="1:25" ht="76.5" customHeight="1" thickTop="1">
      <c r="A82" s="341" t="s">
        <v>398</v>
      </c>
      <c r="B82" s="379"/>
      <c r="C82" s="379"/>
      <c r="D82" s="380"/>
      <c r="E82" s="137"/>
      <c r="F82" s="393" t="s">
        <v>349</v>
      </c>
      <c r="G82" s="394"/>
      <c r="H82" s="121"/>
      <c r="I82" s="121"/>
      <c r="J82" s="121"/>
      <c r="K82" s="359"/>
      <c r="L82" s="360"/>
      <c r="M82" s="360"/>
      <c r="N82" s="360"/>
      <c r="O82" s="360"/>
      <c r="P82" s="360"/>
      <c r="Q82" s="360"/>
      <c r="R82" s="360"/>
      <c r="S82" s="360"/>
      <c r="T82" s="361"/>
      <c r="U82" s="121"/>
      <c r="V82" s="121"/>
      <c r="W82" s="121"/>
      <c r="X82" s="121"/>
      <c r="Y82" s="121"/>
    </row>
    <row r="83" spans="1:25" ht="84" customHeight="1">
      <c r="A83" s="381"/>
      <c r="B83" s="382"/>
      <c r="C83" s="382"/>
      <c r="D83" s="383"/>
      <c r="E83" s="134"/>
      <c r="F83" s="353" t="s">
        <v>612</v>
      </c>
      <c r="G83" s="401"/>
      <c r="H83" s="125"/>
      <c r="I83" s="125"/>
      <c r="J83" s="125"/>
      <c r="K83" s="362"/>
      <c r="L83" s="363"/>
      <c r="M83" s="363"/>
      <c r="N83" s="363"/>
      <c r="O83" s="363"/>
      <c r="P83" s="363"/>
      <c r="Q83" s="363"/>
      <c r="R83" s="363"/>
      <c r="S83" s="363"/>
      <c r="T83" s="364"/>
      <c r="U83" s="125"/>
      <c r="V83" s="125"/>
      <c r="W83" s="125"/>
      <c r="X83" s="125"/>
      <c r="Y83" s="125"/>
    </row>
    <row r="84" spans="1:25" ht="42" customHeight="1" thickBot="1">
      <c r="A84" s="384"/>
      <c r="B84" s="385"/>
      <c r="C84" s="385"/>
      <c r="D84" s="386"/>
      <c r="E84" s="136"/>
      <c r="F84" s="355" t="s">
        <v>211</v>
      </c>
      <c r="G84" s="356"/>
      <c r="H84" s="128"/>
      <c r="I84" s="128"/>
      <c r="J84" s="128"/>
      <c r="K84" s="365"/>
      <c r="L84" s="366"/>
      <c r="M84" s="366"/>
      <c r="N84" s="366"/>
      <c r="O84" s="366"/>
      <c r="P84" s="366"/>
      <c r="Q84" s="366"/>
      <c r="R84" s="366"/>
      <c r="S84" s="366"/>
      <c r="T84" s="367"/>
      <c r="U84" s="128"/>
      <c r="V84" s="128"/>
      <c r="W84" s="128"/>
      <c r="X84" s="128"/>
      <c r="Y84" s="128"/>
    </row>
    <row r="85" spans="1:25" ht="24.75" customHeight="1" thickBot="1" thickTop="1">
      <c r="A85" s="350" t="s">
        <v>623</v>
      </c>
      <c r="B85" s="350"/>
      <c r="C85" s="350"/>
      <c r="D85" s="350"/>
      <c r="E85" s="350"/>
      <c r="F85" s="350"/>
      <c r="G85" s="350"/>
      <c r="H85" s="112">
        <f>COUNTIF('隠しシート（記入不要）'!AC5:AE5,"１")</f>
        <v>0</v>
      </c>
      <c r="I85" s="112">
        <f>COUNTIF('隠しシート（記入不要）'!AC5:AE5,"２")</f>
        <v>0</v>
      </c>
      <c r="J85" s="112">
        <f>COUNTIF('隠しシート（記入不要）'!AC5:AE5,"３")</f>
        <v>0</v>
      </c>
      <c r="K85" s="376"/>
      <c r="L85" s="377"/>
      <c r="M85" s="377"/>
      <c r="N85" s="377"/>
      <c r="O85" s="377"/>
      <c r="P85" s="377"/>
      <c r="Q85" s="377"/>
      <c r="R85" s="377"/>
      <c r="S85" s="377"/>
      <c r="T85" s="378"/>
      <c r="U85" s="12"/>
      <c r="V85" s="12"/>
      <c r="W85" s="12"/>
      <c r="X85" s="12"/>
      <c r="Y85" s="12"/>
    </row>
    <row r="86" spans="1:25" ht="15" customHeight="1" thickTop="1">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row>
    <row r="87" spans="1:25" ht="15" customHeight="1" thickBot="1">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row>
    <row r="88" spans="1:25" s="1" customFormat="1" ht="24.75" customHeight="1" thickBot="1" thickTop="1">
      <c r="A88" s="15"/>
      <c r="B88" s="371" t="s">
        <v>674</v>
      </c>
      <c r="C88" s="372"/>
      <c r="D88" s="372"/>
      <c r="E88" s="372"/>
      <c r="F88" s="372"/>
      <c r="G88" s="372"/>
      <c r="H88" s="372"/>
      <c r="I88" s="372"/>
      <c r="J88" s="372"/>
      <c r="K88" s="372"/>
      <c r="L88" s="372"/>
      <c r="M88" s="372"/>
      <c r="N88" s="372"/>
      <c r="O88" s="372"/>
      <c r="P88" s="372"/>
      <c r="Q88" s="372"/>
      <c r="R88" s="372"/>
      <c r="S88" s="372"/>
      <c r="T88" s="372"/>
      <c r="U88" s="372"/>
      <c r="V88" s="372"/>
      <c r="W88" s="372"/>
      <c r="X88" s="372"/>
      <c r="Y88" s="373"/>
    </row>
    <row r="89" spans="1:25" s="1" customFormat="1" ht="6.75" customHeight="1" thickBot="1" thickTop="1">
      <c r="A89" s="47"/>
      <c r="B89" s="25"/>
      <c r="C89" s="25"/>
      <c r="D89" s="25"/>
      <c r="E89" s="25"/>
      <c r="F89" s="25"/>
      <c r="G89" s="25"/>
      <c r="H89" s="25"/>
      <c r="I89" s="25"/>
      <c r="J89" s="25"/>
      <c r="K89" s="25"/>
      <c r="L89" s="25"/>
      <c r="M89" s="25"/>
      <c r="N89" s="25"/>
      <c r="O89" s="25"/>
      <c r="P89" s="25"/>
      <c r="Q89" s="25"/>
      <c r="R89" s="25"/>
      <c r="S89" s="25"/>
      <c r="T89" s="25"/>
      <c r="U89" s="25"/>
      <c r="V89" s="25"/>
      <c r="W89" s="25"/>
      <c r="X89" s="25"/>
      <c r="Y89" s="26"/>
    </row>
    <row r="90" spans="1:25" s="1" customFormat="1" ht="51.75" customHeight="1" thickTop="1">
      <c r="A90" s="341" t="s">
        <v>85</v>
      </c>
      <c r="B90" s="379"/>
      <c r="C90" s="379"/>
      <c r="D90" s="380"/>
      <c r="E90" s="137"/>
      <c r="F90" s="412" t="s">
        <v>399</v>
      </c>
      <c r="G90" s="450"/>
      <c r="H90" s="121"/>
      <c r="I90" s="121"/>
      <c r="J90" s="121"/>
      <c r="K90" s="359"/>
      <c r="L90" s="360"/>
      <c r="M90" s="360"/>
      <c r="N90" s="360"/>
      <c r="O90" s="360"/>
      <c r="P90" s="360"/>
      <c r="Q90" s="360"/>
      <c r="R90" s="360"/>
      <c r="S90" s="360"/>
      <c r="T90" s="361"/>
      <c r="U90" s="121"/>
      <c r="V90" s="121"/>
      <c r="W90" s="121"/>
      <c r="X90" s="121"/>
      <c r="Y90" s="121"/>
    </row>
    <row r="91" spans="1:25" s="1" customFormat="1" ht="57.75" customHeight="1">
      <c r="A91" s="381"/>
      <c r="B91" s="382"/>
      <c r="C91" s="382"/>
      <c r="D91" s="383"/>
      <c r="E91" s="133"/>
      <c r="F91" s="351" t="s">
        <v>162</v>
      </c>
      <c r="G91" s="352"/>
      <c r="H91" s="125"/>
      <c r="I91" s="125"/>
      <c r="J91" s="125"/>
      <c r="K91" s="362"/>
      <c r="L91" s="363"/>
      <c r="M91" s="363"/>
      <c r="N91" s="363"/>
      <c r="O91" s="363"/>
      <c r="P91" s="363"/>
      <c r="Q91" s="363"/>
      <c r="R91" s="363"/>
      <c r="S91" s="363"/>
      <c r="T91" s="364"/>
      <c r="U91" s="125"/>
      <c r="V91" s="125"/>
      <c r="W91" s="125"/>
      <c r="X91" s="125"/>
      <c r="Y91" s="125"/>
    </row>
    <row r="92" spans="1:25" ht="48" customHeight="1" thickBot="1">
      <c r="A92" s="384"/>
      <c r="B92" s="385"/>
      <c r="C92" s="385"/>
      <c r="D92" s="386"/>
      <c r="E92" s="140"/>
      <c r="F92" s="355" t="s">
        <v>211</v>
      </c>
      <c r="G92" s="356"/>
      <c r="H92" s="128"/>
      <c r="I92" s="128"/>
      <c r="J92" s="128"/>
      <c r="K92" s="365"/>
      <c r="L92" s="366"/>
      <c r="M92" s="366"/>
      <c r="N92" s="366"/>
      <c r="O92" s="366"/>
      <c r="P92" s="366"/>
      <c r="Q92" s="366"/>
      <c r="R92" s="366"/>
      <c r="S92" s="366"/>
      <c r="T92" s="367"/>
      <c r="U92" s="128"/>
      <c r="V92" s="128"/>
      <c r="W92" s="128"/>
      <c r="X92" s="128"/>
      <c r="Y92" s="128"/>
    </row>
    <row r="93" spans="1:25" s="1" customFormat="1" ht="6.75" customHeight="1" thickBot="1" thickTop="1">
      <c r="A93" s="50"/>
      <c r="B93" s="51"/>
      <c r="C93" s="51"/>
      <c r="D93" s="51"/>
      <c r="E93" s="51"/>
      <c r="F93" s="51"/>
      <c r="G93" s="51"/>
      <c r="H93" s="25"/>
      <c r="I93" s="25"/>
      <c r="J93" s="25"/>
      <c r="K93" s="25"/>
      <c r="L93" s="25"/>
      <c r="M93" s="25"/>
      <c r="N93" s="25"/>
      <c r="O93" s="25"/>
      <c r="P93" s="25"/>
      <c r="Q93" s="25"/>
      <c r="R93" s="25"/>
      <c r="S93" s="25"/>
      <c r="T93" s="25"/>
      <c r="U93" s="25"/>
      <c r="V93" s="25"/>
      <c r="W93" s="25"/>
      <c r="X93" s="25"/>
      <c r="Y93" s="26"/>
    </row>
    <row r="94" spans="1:25" ht="81" customHeight="1" thickTop="1">
      <c r="A94" s="341" t="s">
        <v>400</v>
      </c>
      <c r="B94" s="342"/>
      <c r="C94" s="342"/>
      <c r="D94" s="343"/>
      <c r="E94" s="137"/>
      <c r="F94" s="418" t="s">
        <v>577</v>
      </c>
      <c r="G94" s="419"/>
      <c r="H94" s="121"/>
      <c r="I94" s="121"/>
      <c r="J94" s="121"/>
      <c r="K94" s="359"/>
      <c r="L94" s="360"/>
      <c r="M94" s="360"/>
      <c r="N94" s="360"/>
      <c r="O94" s="360"/>
      <c r="P94" s="360"/>
      <c r="Q94" s="360"/>
      <c r="R94" s="360"/>
      <c r="S94" s="360"/>
      <c r="T94" s="361"/>
      <c r="U94" s="121"/>
      <c r="V94" s="121"/>
      <c r="W94" s="121"/>
      <c r="X94" s="121"/>
      <c r="Y94" s="121"/>
    </row>
    <row r="95" spans="1:25" ht="66" customHeight="1">
      <c r="A95" s="344"/>
      <c r="B95" s="345"/>
      <c r="C95" s="345"/>
      <c r="D95" s="346"/>
      <c r="E95" s="134"/>
      <c r="F95" s="351" t="s">
        <v>613</v>
      </c>
      <c r="G95" s="352"/>
      <c r="H95" s="125"/>
      <c r="I95" s="125"/>
      <c r="J95" s="125"/>
      <c r="K95" s="362"/>
      <c r="L95" s="363"/>
      <c r="M95" s="363"/>
      <c r="N95" s="363"/>
      <c r="O95" s="363"/>
      <c r="P95" s="363"/>
      <c r="Q95" s="363"/>
      <c r="R95" s="363"/>
      <c r="S95" s="363"/>
      <c r="T95" s="364"/>
      <c r="U95" s="125"/>
      <c r="V95" s="125"/>
      <c r="W95" s="125"/>
      <c r="X95" s="125"/>
      <c r="Y95" s="125"/>
    </row>
    <row r="96" spans="1:25" ht="48" customHeight="1" thickBot="1">
      <c r="A96" s="347"/>
      <c r="B96" s="348"/>
      <c r="C96" s="348"/>
      <c r="D96" s="349"/>
      <c r="E96" s="140"/>
      <c r="F96" s="355" t="s">
        <v>211</v>
      </c>
      <c r="G96" s="356"/>
      <c r="H96" s="128"/>
      <c r="I96" s="128"/>
      <c r="J96" s="128"/>
      <c r="K96" s="365"/>
      <c r="L96" s="366"/>
      <c r="M96" s="366"/>
      <c r="N96" s="366"/>
      <c r="O96" s="366"/>
      <c r="P96" s="366"/>
      <c r="Q96" s="366"/>
      <c r="R96" s="366"/>
      <c r="S96" s="366"/>
      <c r="T96" s="367"/>
      <c r="U96" s="128"/>
      <c r="V96" s="128"/>
      <c r="W96" s="128"/>
      <c r="X96" s="128"/>
      <c r="Y96" s="128"/>
    </row>
    <row r="97" spans="1:25" ht="24.75" customHeight="1" thickBot="1" thickTop="1">
      <c r="A97" s="350" t="s">
        <v>362</v>
      </c>
      <c r="B97" s="350"/>
      <c r="C97" s="350"/>
      <c r="D97" s="350"/>
      <c r="E97" s="350"/>
      <c r="F97" s="350"/>
      <c r="G97" s="350"/>
      <c r="H97" s="112">
        <f>COUNTIF('隠しシート（記入不要）'!AG5:AI5,"１")</f>
        <v>0</v>
      </c>
      <c r="I97" s="112">
        <f>COUNTIF('隠しシート（記入不要）'!AG5:AI5,"２")</f>
        <v>0</v>
      </c>
      <c r="J97" s="112">
        <f>COUNTIF('隠しシート（記入不要）'!AG5:AI5,"３")</f>
        <v>0</v>
      </c>
      <c r="K97" s="520"/>
      <c r="L97" s="521"/>
      <c r="M97" s="521"/>
      <c r="N97" s="521"/>
      <c r="O97" s="521"/>
      <c r="P97" s="521"/>
      <c r="Q97" s="521"/>
      <c r="R97" s="521"/>
      <c r="S97" s="521"/>
      <c r="T97" s="522"/>
      <c r="U97" s="12"/>
      <c r="V97" s="12"/>
      <c r="W97" s="12"/>
      <c r="X97" s="12"/>
      <c r="Y97" s="12"/>
    </row>
    <row r="98" spans="1:25" s="1" customFormat="1" ht="24.75" customHeight="1" thickBot="1" thickTop="1">
      <c r="A98" s="16"/>
      <c r="B98" s="371" t="s">
        <v>675</v>
      </c>
      <c r="C98" s="372"/>
      <c r="D98" s="372"/>
      <c r="E98" s="372"/>
      <c r="F98" s="372"/>
      <c r="G98" s="372"/>
      <c r="H98" s="372"/>
      <c r="I98" s="372"/>
      <c r="J98" s="372"/>
      <c r="K98" s="372"/>
      <c r="L98" s="372"/>
      <c r="M98" s="372"/>
      <c r="N98" s="372"/>
      <c r="O98" s="372"/>
      <c r="P98" s="372"/>
      <c r="Q98" s="372"/>
      <c r="R98" s="372"/>
      <c r="S98" s="372"/>
      <c r="T98" s="372"/>
      <c r="U98" s="372"/>
      <c r="V98" s="372"/>
      <c r="W98" s="372"/>
      <c r="X98" s="372"/>
      <c r="Y98" s="373"/>
    </row>
    <row r="99" spans="1:25" s="1" customFormat="1" ht="6.75" customHeight="1" thickBot="1" thickTop="1">
      <c r="A99" s="47"/>
      <c r="B99" s="25"/>
      <c r="C99" s="25"/>
      <c r="D99" s="25"/>
      <c r="E99" s="25"/>
      <c r="F99" s="25"/>
      <c r="G99" s="25"/>
      <c r="H99" s="25"/>
      <c r="I99" s="25"/>
      <c r="J99" s="25"/>
      <c r="K99" s="25"/>
      <c r="L99" s="25"/>
      <c r="M99" s="25"/>
      <c r="N99" s="25"/>
      <c r="O99" s="25"/>
      <c r="P99" s="25"/>
      <c r="Q99" s="25"/>
      <c r="R99" s="25"/>
      <c r="S99" s="25"/>
      <c r="T99" s="25"/>
      <c r="U99" s="25"/>
      <c r="V99" s="25"/>
      <c r="W99" s="25"/>
      <c r="X99" s="25"/>
      <c r="Y99" s="26"/>
    </row>
    <row r="100" spans="1:25" ht="53.25" customHeight="1" thickTop="1">
      <c r="A100" s="341" t="s">
        <v>401</v>
      </c>
      <c r="B100" s="342"/>
      <c r="C100" s="342"/>
      <c r="D100" s="343"/>
      <c r="E100" s="138"/>
      <c r="F100" s="393" t="s">
        <v>402</v>
      </c>
      <c r="G100" s="394"/>
      <c r="H100" s="121"/>
      <c r="I100" s="121"/>
      <c r="J100" s="121"/>
      <c r="K100" s="359"/>
      <c r="L100" s="360"/>
      <c r="M100" s="360"/>
      <c r="N100" s="360"/>
      <c r="O100" s="360"/>
      <c r="P100" s="360"/>
      <c r="Q100" s="360"/>
      <c r="R100" s="360"/>
      <c r="S100" s="360"/>
      <c r="T100" s="361"/>
      <c r="U100" s="121"/>
      <c r="V100" s="121"/>
      <c r="W100" s="121"/>
      <c r="X100" s="121"/>
      <c r="Y100" s="121"/>
    </row>
    <row r="101" spans="1:25" ht="53.25" customHeight="1">
      <c r="A101" s="344"/>
      <c r="B101" s="345"/>
      <c r="C101" s="345"/>
      <c r="D101" s="346"/>
      <c r="E101" s="134"/>
      <c r="F101" s="391" t="s">
        <v>163</v>
      </c>
      <c r="G101" s="392"/>
      <c r="H101" s="125"/>
      <c r="I101" s="125"/>
      <c r="J101" s="125"/>
      <c r="K101" s="362"/>
      <c r="L101" s="363"/>
      <c r="M101" s="363"/>
      <c r="N101" s="363"/>
      <c r="O101" s="363"/>
      <c r="P101" s="363"/>
      <c r="Q101" s="363"/>
      <c r="R101" s="363"/>
      <c r="S101" s="363"/>
      <c r="T101" s="364"/>
      <c r="U101" s="125"/>
      <c r="V101" s="125"/>
      <c r="W101" s="125"/>
      <c r="X101" s="125"/>
      <c r="Y101" s="125"/>
    </row>
    <row r="102" spans="1:25" ht="58.5" customHeight="1">
      <c r="A102" s="344"/>
      <c r="B102" s="345"/>
      <c r="C102" s="345"/>
      <c r="D102" s="346"/>
      <c r="E102" s="134"/>
      <c r="F102" s="391" t="s">
        <v>403</v>
      </c>
      <c r="G102" s="392"/>
      <c r="H102" s="125"/>
      <c r="I102" s="125"/>
      <c r="J102" s="125"/>
      <c r="K102" s="362"/>
      <c r="L102" s="363"/>
      <c r="M102" s="363"/>
      <c r="N102" s="363"/>
      <c r="O102" s="363"/>
      <c r="P102" s="363"/>
      <c r="Q102" s="363"/>
      <c r="R102" s="363"/>
      <c r="S102" s="363"/>
      <c r="T102" s="364"/>
      <c r="U102" s="125"/>
      <c r="V102" s="125"/>
      <c r="W102" s="125"/>
      <c r="X102" s="125"/>
      <c r="Y102" s="125"/>
    </row>
    <row r="103" spans="1:25" ht="54" customHeight="1">
      <c r="A103" s="344"/>
      <c r="B103" s="345"/>
      <c r="C103" s="345"/>
      <c r="D103" s="346"/>
      <c r="E103" s="134"/>
      <c r="F103" s="391" t="s">
        <v>625</v>
      </c>
      <c r="G103" s="392"/>
      <c r="H103" s="125"/>
      <c r="I103" s="125"/>
      <c r="J103" s="125"/>
      <c r="K103" s="362"/>
      <c r="L103" s="363"/>
      <c r="M103" s="363"/>
      <c r="N103" s="363"/>
      <c r="O103" s="363"/>
      <c r="P103" s="363"/>
      <c r="Q103" s="363"/>
      <c r="R103" s="363"/>
      <c r="S103" s="363"/>
      <c r="T103" s="364"/>
      <c r="U103" s="125"/>
      <c r="V103" s="125"/>
      <c r="W103" s="125"/>
      <c r="X103" s="125"/>
      <c r="Y103" s="125"/>
    </row>
    <row r="104" spans="1:25" ht="56.25" customHeight="1">
      <c r="A104" s="344"/>
      <c r="B104" s="345"/>
      <c r="C104" s="345"/>
      <c r="D104" s="346"/>
      <c r="E104" s="134"/>
      <c r="F104" s="391" t="s">
        <v>626</v>
      </c>
      <c r="G104" s="392"/>
      <c r="H104" s="125"/>
      <c r="I104" s="125"/>
      <c r="J104" s="125"/>
      <c r="K104" s="362"/>
      <c r="L104" s="363"/>
      <c r="M104" s="363"/>
      <c r="N104" s="363"/>
      <c r="O104" s="363"/>
      <c r="P104" s="363"/>
      <c r="Q104" s="363"/>
      <c r="R104" s="363"/>
      <c r="S104" s="363"/>
      <c r="T104" s="364"/>
      <c r="U104" s="125"/>
      <c r="V104" s="125"/>
      <c r="W104" s="125"/>
      <c r="X104" s="125"/>
      <c r="Y104" s="125"/>
    </row>
    <row r="105" spans="1:25" ht="48" customHeight="1" thickBot="1">
      <c r="A105" s="347"/>
      <c r="B105" s="348"/>
      <c r="C105" s="348"/>
      <c r="D105" s="349"/>
      <c r="E105" s="140"/>
      <c r="F105" s="416" t="s">
        <v>404</v>
      </c>
      <c r="G105" s="417"/>
      <c r="H105" s="128"/>
      <c r="I105" s="128"/>
      <c r="J105" s="128"/>
      <c r="K105" s="365"/>
      <c r="L105" s="366"/>
      <c r="M105" s="366"/>
      <c r="N105" s="366"/>
      <c r="O105" s="366"/>
      <c r="P105" s="366"/>
      <c r="Q105" s="366"/>
      <c r="R105" s="366"/>
      <c r="S105" s="366"/>
      <c r="T105" s="367"/>
      <c r="U105" s="128"/>
      <c r="V105" s="128"/>
      <c r="W105" s="128"/>
      <c r="X105" s="128"/>
      <c r="Y105" s="128"/>
    </row>
    <row r="106" spans="1:25" ht="49.5" customHeight="1" thickTop="1">
      <c r="A106" s="341" t="s">
        <v>405</v>
      </c>
      <c r="B106" s="379"/>
      <c r="C106" s="379"/>
      <c r="D106" s="380"/>
      <c r="E106" s="138"/>
      <c r="F106" s="393" t="s">
        <v>406</v>
      </c>
      <c r="G106" s="394"/>
      <c r="H106" s="121"/>
      <c r="I106" s="121"/>
      <c r="J106" s="121"/>
      <c r="K106" s="359"/>
      <c r="L106" s="360"/>
      <c r="M106" s="360"/>
      <c r="N106" s="360"/>
      <c r="O106" s="360"/>
      <c r="P106" s="360"/>
      <c r="Q106" s="360"/>
      <c r="R106" s="360"/>
      <c r="S106" s="360"/>
      <c r="T106" s="361"/>
      <c r="U106" s="121"/>
      <c r="V106" s="121"/>
      <c r="W106" s="121"/>
      <c r="X106" s="121"/>
      <c r="Y106" s="121"/>
    </row>
    <row r="107" spans="1:25" ht="52.5" customHeight="1">
      <c r="A107" s="381"/>
      <c r="B107" s="382"/>
      <c r="C107" s="382"/>
      <c r="D107" s="383"/>
      <c r="E107" s="134"/>
      <c r="F107" s="391" t="s">
        <v>407</v>
      </c>
      <c r="G107" s="392"/>
      <c r="H107" s="125"/>
      <c r="I107" s="125"/>
      <c r="J107" s="125"/>
      <c r="K107" s="362"/>
      <c r="L107" s="363"/>
      <c r="M107" s="363"/>
      <c r="N107" s="363"/>
      <c r="O107" s="363"/>
      <c r="P107" s="363"/>
      <c r="Q107" s="363"/>
      <c r="R107" s="363"/>
      <c r="S107" s="363"/>
      <c r="T107" s="364"/>
      <c r="U107" s="125"/>
      <c r="V107" s="125"/>
      <c r="W107" s="125"/>
      <c r="X107" s="125"/>
      <c r="Y107" s="125"/>
    </row>
    <row r="108" spans="1:25" ht="75" customHeight="1">
      <c r="A108" s="381"/>
      <c r="B108" s="382"/>
      <c r="C108" s="382"/>
      <c r="D108" s="383"/>
      <c r="E108" s="134"/>
      <c r="F108" s="391" t="s">
        <v>578</v>
      </c>
      <c r="G108" s="392"/>
      <c r="H108" s="125"/>
      <c r="I108" s="125"/>
      <c r="J108" s="125"/>
      <c r="K108" s="362"/>
      <c r="L108" s="363"/>
      <c r="M108" s="363"/>
      <c r="N108" s="363"/>
      <c r="O108" s="363"/>
      <c r="P108" s="363"/>
      <c r="Q108" s="363"/>
      <c r="R108" s="363"/>
      <c r="S108" s="363"/>
      <c r="T108" s="364"/>
      <c r="U108" s="125"/>
      <c r="V108" s="125"/>
      <c r="W108" s="125"/>
      <c r="X108" s="125"/>
      <c r="Y108" s="125"/>
    </row>
    <row r="109" spans="1:25" ht="48" customHeight="1" thickBot="1">
      <c r="A109" s="384"/>
      <c r="B109" s="385"/>
      <c r="C109" s="385"/>
      <c r="D109" s="386"/>
      <c r="E109" s="140"/>
      <c r="F109" s="416" t="s">
        <v>211</v>
      </c>
      <c r="G109" s="417"/>
      <c r="H109" s="128"/>
      <c r="I109" s="128"/>
      <c r="J109" s="128"/>
      <c r="K109" s="365"/>
      <c r="L109" s="366"/>
      <c r="M109" s="366"/>
      <c r="N109" s="366"/>
      <c r="O109" s="366"/>
      <c r="P109" s="366"/>
      <c r="Q109" s="366"/>
      <c r="R109" s="366"/>
      <c r="S109" s="366"/>
      <c r="T109" s="367"/>
      <c r="U109" s="128"/>
      <c r="V109" s="128"/>
      <c r="W109" s="128"/>
      <c r="X109" s="128"/>
      <c r="Y109" s="128"/>
    </row>
    <row r="110" spans="1:25" ht="24.75" customHeight="1" thickBot="1" thickTop="1">
      <c r="A110" s="350" t="s">
        <v>363</v>
      </c>
      <c r="B110" s="350"/>
      <c r="C110" s="350"/>
      <c r="D110" s="350"/>
      <c r="E110" s="350"/>
      <c r="F110" s="350"/>
      <c r="G110" s="350"/>
      <c r="H110" s="112">
        <f>COUNTIF('隠しシート（記入不要）'!AK5,"１")</f>
        <v>0</v>
      </c>
      <c r="I110" s="112">
        <f>COUNTIF('隠しシート（記入不要）'!AK5,"２")</f>
        <v>0</v>
      </c>
      <c r="J110" s="112">
        <f>COUNTIF('隠しシート（記入不要）'!AK5,"３")</f>
        <v>0</v>
      </c>
      <c r="K110" s="376"/>
      <c r="L110" s="377"/>
      <c r="M110" s="377"/>
      <c r="N110" s="377"/>
      <c r="O110" s="377"/>
      <c r="P110" s="377"/>
      <c r="Q110" s="377"/>
      <c r="R110" s="377"/>
      <c r="S110" s="377"/>
      <c r="T110" s="378"/>
      <c r="U110" s="12"/>
      <c r="V110" s="12"/>
      <c r="W110" s="12"/>
      <c r="X110" s="12"/>
      <c r="Y110" s="12"/>
    </row>
    <row r="111" spans="1:25" ht="15" customHeight="1" thickTop="1">
      <c r="A111" s="374"/>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row>
    <row r="112" spans="1:25" ht="15" customHeight="1" thickBot="1">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row>
    <row r="113" spans="1:25" s="1" customFormat="1" ht="24.75" customHeight="1" thickBot="1" thickTop="1">
      <c r="A113" s="16"/>
      <c r="B113" s="371" t="s">
        <v>676</v>
      </c>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3"/>
    </row>
    <row r="114" spans="1:25" s="1" customFormat="1" ht="6.75" customHeight="1" thickBot="1" thickTop="1">
      <c r="A114" s="47"/>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6"/>
    </row>
    <row r="115" spans="1:25" ht="56.25" customHeight="1" thickTop="1">
      <c r="A115" s="341" t="s">
        <v>408</v>
      </c>
      <c r="B115" s="379"/>
      <c r="C115" s="379"/>
      <c r="D115" s="380"/>
      <c r="E115" s="138"/>
      <c r="F115" s="357" t="s">
        <v>614</v>
      </c>
      <c r="G115" s="358"/>
      <c r="H115" s="121"/>
      <c r="I115" s="121"/>
      <c r="J115" s="121"/>
      <c r="K115" s="359"/>
      <c r="L115" s="360"/>
      <c r="M115" s="360"/>
      <c r="N115" s="360"/>
      <c r="O115" s="360"/>
      <c r="P115" s="360"/>
      <c r="Q115" s="360"/>
      <c r="R115" s="360"/>
      <c r="S115" s="360"/>
      <c r="T115" s="361"/>
      <c r="U115" s="121"/>
      <c r="V115" s="121"/>
      <c r="W115" s="121"/>
      <c r="X115" s="121"/>
      <c r="Y115" s="121"/>
    </row>
    <row r="116" spans="1:25" ht="58.5" customHeight="1">
      <c r="A116" s="381"/>
      <c r="B116" s="382"/>
      <c r="C116" s="382"/>
      <c r="D116" s="383"/>
      <c r="E116" s="134"/>
      <c r="F116" s="351" t="s">
        <v>409</v>
      </c>
      <c r="G116" s="352"/>
      <c r="H116" s="125"/>
      <c r="I116" s="125"/>
      <c r="J116" s="125"/>
      <c r="K116" s="362"/>
      <c r="L116" s="363"/>
      <c r="M116" s="363"/>
      <c r="N116" s="363"/>
      <c r="O116" s="363"/>
      <c r="P116" s="363"/>
      <c r="Q116" s="363"/>
      <c r="R116" s="363"/>
      <c r="S116" s="363"/>
      <c r="T116" s="364"/>
      <c r="U116" s="125"/>
      <c r="V116" s="125"/>
      <c r="W116" s="125"/>
      <c r="X116" s="125"/>
      <c r="Y116" s="125"/>
    </row>
    <row r="117" spans="1:25" ht="48" customHeight="1">
      <c r="A117" s="381"/>
      <c r="B117" s="382"/>
      <c r="C117" s="382"/>
      <c r="D117" s="383"/>
      <c r="E117" s="134"/>
      <c r="F117" s="414" t="s">
        <v>164</v>
      </c>
      <c r="G117" s="415"/>
      <c r="H117" s="125"/>
      <c r="I117" s="125"/>
      <c r="J117" s="125"/>
      <c r="K117" s="362"/>
      <c r="L117" s="363"/>
      <c r="M117" s="363"/>
      <c r="N117" s="363"/>
      <c r="O117" s="363"/>
      <c r="P117" s="363"/>
      <c r="Q117" s="363"/>
      <c r="R117" s="363"/>
      <c r="S117" s="363"/>
      <c r="T117" s="364"/>
      <c r="U117" s="125"/>
      <c r="V117" s="125"/>
      <c r="W117" s="125"/>
      <c r="X117" s="125"/>
      <c r="Y117" s="125"/>
    </row>
    <row r="118" spans="1:25" ht="42" customHeight="1">
      <c r="A118" s="381"/>
      <c r="B118" s="382"/>
      <c r="C118" s="382"/>
      <c r="D118" s="383"/>
      <c r="E118" s="134"/>
      <c r="F118" s="391" t="s">
        <v>165</v>
      </c>
      <c r="G118" s="392"/>
      <c r="H118" s="125"/>
      <c r="I118" s="125"/>
      <c r="J118" s="125"/>
      <c r="K118" s="362"/>
      <c r="L118" s="363"/>
      <c r="M118" s="363"/>
      <c r="N118" s="363"/>
      <c r="O118" s="363"/>
      <c r="P118" s="363"/>
      <c r="Q118" s="363"/>
      <c r="R118" s="363"/>
      <c r="S118" s="363"/>
      <c r="T118" s="364"/>
      <c r="U118" s="125"/>
      <c r="V118" s="125"/>
      <c r="W118" s="125"/>
      <c r="X118" s="125"/>
      <c r="Y118" s="125"/>
    </row>
    <row r="119" spans="1:25" ht="45" customHeight="1">
      <c r="A119" s="381"/>
      <c r="B119" s="382"/>
      <c r="C119" s="382"/>
      <c r="D119" s="383"/>
      <c r="E119" s="134"/>
      <c r="F119" s="391" t="s">
        <v>341</v>
      </c>
      <c r="G119" s="392"/>
      <c r="H119" s="125"/>
      <c r="I119" s="125"/>
      <c r="J119" s="125"/>
      <c r="K119" s="362"/>
      <c r="L119" s="363"/>
      <c r="M119" s="363"/>
      <c r="N119" s="363"/>
      <c r="O119" s="363"/>
      <c r="P119" s="363"/>
      <c r="Q119" s="363"/>
      <c r="R119" s="363"/>
      <c r="S119" s="363"/>
      <c r="T119" s="364"/>
      <c r="U119" s="125"/>
      <c r="V119" s="125"/>
      <c r="W119" s="125"/>
      <c r="X119" s="125"/>
      <c r="Y119" s="125"/>
    </row>
    <row r="120" spans="1:25" ht="48" customHeight="1">
      <c r="A120" s="381"/>
      <c r="B120" s="382"/>
      <c r="C120" s="382"/>
      <c r="D120" s="383"/>
      <c r="E120" s="141"/>
      <c r="F120" s="387" t="s">
        <v>342</v>
      </c>
      <c r="G120" s="388"/>
      <c r="H120" s="125"/>
      <c r="I120" s="125"/>
      <c r="J120" s="125"/>
      <c r="K120" s="362"/>
      <c r="L120" s="363"/>
      <c r="M120" s="363"/>
      <c r="N120" s="363"/>
      <c r="O120" s="363"/>
      <c r="P120" s="363"/>
      <c r="Q120" s="363"/>
      <c r="R120" s="363"/>
      <c r="S120" s="363"/>
      <c r="T120" s="364"/>
      <c r="U120" s="125"/>
      <c r="V120" s="125"/>
      <c r="W120" s="125"/>
      <c r="X120" s="125"/>
      <c r="Y120" s="125"/>
    </row>
    <row r="121" spans="1:25" ht="48" customHeight="1">
      <c r="A121" s="381"/>
      <c r="B121" s="382"/>
      <c r="C121" s="382"/>
      <c r="D121" s="383"/>
      <c r="E121" s="134"/>
      <c r="F121" s="351" t="s">
        <v>343</v>
      </c>
      <c r="G121" s="352"/>
      <c r="H121" s="125"/>
      <c r="I121" s="125"/>
      <c r="J121" s="125"/>
      <c r="K121" s="362"/>
      <c r="L121" s="363"/>
      <c r="M121" s="363"/>
      <c r="N121" s="363"/>
      <c r="O121" s="363"/>
      <c r="P121" s="363"/>
      <c r="Q121" s="363"/>
      <c r="R121" s="363"/>
      <c r="S121" s="363"/>
      <c r="T121" s="364"/>
      <c r="U121" s="125"/>
      <c r="V121" s="125"/>
      <c r="W121" s="125"/>
      <c r="X121" s="125"/>
      <c r="Y121" s="125"/>
    </row>
    <row r="122" spans="1:25" ht="43.5" customHeight="1" thickBot="1">
      <c r="A122" s="384"/>
      <c r="B122" s="385"/>
      <c r="C122" s="385"/>
      <c r="D122" s="386"/>
      <c r="E122" s="140"/>
      <c r="F122" s="355" t="s">
        <v>211</v>
      </c>
      <c r="G122" s="356"/>
      <c r="H122" s="128"/>
      <c r="I122" s="128"/>
      <c r="J122" s="128"/>
      <c r="K122" s="365"/>
      <c r="L122" s="366"/>
      <c r="M122" s="366"/>
      <c r="N122" s="366"/>
      <c r="O122" s="366"/>
      <c r="P122" s="366"/>
      <c r="Q122" s="366"/>
      <c r="R122" s="366"/>
      <c r="S122" s="366"/>
      <c r="T122" s="367"/>
      <c r="U122" s="128"/>
      <c r="V122" s="128"/>
      <c r="W122" s="128"/>
      <c r="X122" s="128"/>
      <c r="Y122" s="128"/>
    </row>
    <row r="123" spans="1:25" s="1" customFormat="1" ht="6.75" customHeight="1" thickBot="1" thickTop="1">
      <c r="A123" s="47"/>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6"/>
    </row>
    <row r="124" spans="1:25" ht="48" customHeight="1" thickTop="1">
      <c r="A124" s="344" t="s">
        <v>410</v>
      </c>
      <c r="B124" s="382"/>
      <c r="C124" s="382"/>
      <c r="D124" s="383"/>
      <c r="E124" s="141"/>
      <c r="F124" s="357" t="s">
        <v>350</v>
      </c>
      <c r="G124" s="358"/>
      <c r="H124" s="125"/>
      <c r="I124" s="125"/>
      <c r="J124" s="125"/>
      <c r="K124" s="359"/>
      <c r="L124" s="360"/>
      <c r="M124" s="360"/>
      <c r="N124" s="360"/>
      <c r="O124" s="360"/>
      <c r="P124" s="360"/>
      <c r="Q124" s="360"/>
      <c r="R124" s="360"/>
      <c r="S124" s="360"/>
      <c r="T124" s="361"/>
      <c r="U124" s="125"/>
      <c r="V124" s="125"/>
      <c r="W124" s="125"/>
      <c r="X124" s="125"/>
      <c r="Y124" s="125"/>
    </row>
    <row r="125" spans="1:25" ht="54.75" customHeight="1">
      <c r="A125" s="381"/>
      <c r="B125" s="382"/>
      <c r="C125" s="382"/>
      <c r="D125" s="383"/>
      <c r="E125" s="134"/>
      <c r="F125" s="351" t="s">
        <v>86</v>
      </c>
      <c r="G125" s="352"/>
      <c r="H125" s="125"/>
      <c r="I125" s="125"/>
      <c r="J125" s="125"/>
      <c r="K125" s="362"/>
      <c r="L125" s="363"/>
      <c r="M125" s="363"/>
      <c r="N125" s="363"/>
      <c r="O125" s="363"/>
      <c r="P125" s="363"/>
      <c r="Q125" s="363"/>
      <c r="R125" s="363"/>
      <c r="S125" s="363"/>
      <c r="T125" s="364"/>
      <c r="U125" s="125"/>
      <c r="V125" s="125"/>
      <c r="W125" s="125"/>
      <c r="X125" s="125"/>
      <c r="Y125" s="125"/>
    </row>
    <row r="126" spans="1:25" ht="48" customHeight="1">
      <c r="A126" s="381"/>
      <c r="B126" s="382"/>
      <c r="C126" s="382"/>
      <c r="D126" s="383"/>
      <c r="E126" s="141"/>
      <c r="F126" s="498" t="s">
        <v>615</v>
      </c>
      <c r="G126" s="499"/>
      <c r="H126" s="125"/>
      <c r="I126" s="125"/>
      <c r="J126" s="125"/>
      <c r="K126" s="362"/>
      <c r="L126" s="363"/>
      <c r="M126" s="363"/>
      <c r="N126" s="363"/>
      <c r="O126" s="363"/>
      <c r="P126" s="363"/>
      <c r="Q126" s="363"/>
      <c r="R126" s="363"/>
      <c r="S126" s="363"/>
      <c r="T126" s="364"/>
      <c r="U126" s="125"/>
      <c r="V126" s="125"/>
      <c r="W126" s="125"/>
      <c r="X126" s="125"/>
      <c r="Y126" s="125"/>
    </row>
    <row r="127" spans="1:25" ht="68.25" customHeight="1">
      <c r="A127" s="381"/>
      <c r="B127" s="382"/>
      <c r="C127" s="382"/>
      <c r="D127" s="383"/>
      <c r="E127" s="134"/>
      <c r="F127" s="424" t="s">
        <v>616</v>
      </c>
      <c r="G127" s="425"/>
      <c r="H127" s="125"/>
      <c r="I127" s="125"/>
      <c r="J127" s="125"/>
      <c r="K127" s="362"/>
      <c r="L127" s="363"/>
      <c r="M127" s="363"/>
      <c r="N127" s="363"/>
      <c r="O127" s="363"/>
      <c r="P127" s="363"/>
      <c r="Q127" s="363"/>
      <c r="R127" s="363"/>
      <c r="S127" s="363"/>
      <c r="T127" s="364"/>
      <c r="U127" s="125"/>
      <c r="V127" s="125"/>
      <c r="W127" s="125"/>
      <c r="X127" s="125"/>
      <c r="Y127" s="125"/>
    </row>
    <row r="128" spans="1:25" ht="49.5" customHeight="1">
      <c r="A128" s="381"/>
      <c r="B128" s="382"/>
      <c r="C128" s="382"/>
      <c r="D128" s="383"/>
      <c r="E128" s="141"/>
      <c r="F128" s="387" t="s">
        <v>166</v>
      </c>
      <c r="G128" s="388"/>
      <c r="H128" s="125"/>
      <c r="I128" s="125"/>
      <c r="J128" s="125"/>
      <c r="K128" s="362"/>
      <c r="L128" s="363"/>
      <c r="M128" s="363"/>
      <c r="N128" s="363"/>
      <c r="O128" s="363"/>
      <c r="P128" s="363"/>
      <c r="Q128" s="363"/>
      <c r="R128" s="363"/>
      <c r="S128" s="363"/>
      <c r="T128" s="364"/>
      <c r="U128" s="125"/>
      <c r="V128" s="125"/>
      <c r="W128" s="125"/>
      <c r="X128" s="125"/>
      <c r="Y128" s="125"/>
    </row>
    <row r="129" spans="1:25" ht="48" customHeight="1">
      <c r="A129" s="381"/>
      <c r="B129" s="382"/>
      <c r="C129" s="382"/>
      <c r="D129" s="383"/>
      <c r="E129" s="134"/>
      <c r="F129" s="351" t="s">
        <v>16</v>
      </c>
      <c r="G129" s="352"/>
      <c r="H129" s="125"/>
      <c r="I129" s="125"/>
      <c r="J129" s="125"/>
      <c r="K129" s="362"/>
      <c r="L129" s="363"/>
      <c r="M129" s="363"/>
      <c r="N129" s="363"/>
      <c r="O129" s="363"/>
      <c r="P129" s="363"/>
      <c r="Q129" s="363"/>
      <c r="R129" s="363"/>
      <c r="S129" s="363"/>
      <c r="T129" s="364"/>
      <c r="U129" s="125"/>
      <c r="V129" s="125"/>
      <c r="W129" s="125"/>
      <c r="X129" s="125"/>
      <c r="Y129" s="125"/>
    </row>
    <row r="130" spans="1:25" ht="48" customHeight="1" thickBot="1">
      <c r="A130" s="384"/>
      <c r="B130" s="385"/>
      <c r="C130" s="385"/>
      <c r="D130" s="386"/>
      <c r="E130" s="140"/>
      <c r="F130" s="355" t="s">
        <v>211</v>
      </c>
      <c r="G130" s="356"/>
      <c r="H130" s="128"/>
      <c r="I130" s="128"/>
      <c r="J130" s="128"/>
      <c r="K130" s="365"/>
      <c r="L130" s="366"/>
      <c r="M130" s="366"/>
      <c r="N130" s="366"/>
      <c r="O130" s="366"/>
      <c r="P130" s="366"/>
      <c r="Q130" s="366"/>
      <c r="R130" s="366"/>
      <c r="S130" s="366"/>
      <c r="T130" s="367"/>
      <c r="U130" s="128"/>
      <c r="V130" s="128"/>
      <c r="W130" s="128"/>
      <c r="X130" s="128"/>
      <c r="Y130" s="128"/>
    </row>
    <row r="131" spans="1:25" s="1" customFormat="1" ht="6.75" customHeight="1" thickBot="1" thickTop="1">
      <c r="A131" s="47"/>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6"/>
    </row>
    <row r="132" spans="1:25" ht="45.75" customHeight="1" thickTop="1">
      <c r="A132" s="341" t="s">
        <v>411</v>
      </c>
      <c r="B132" s="342"/>
      <c r="C132" s="342"/>
      <c r="D132" s="343"/>
      <c r="E132" s="138"/>
      <c r="F132" s="393" t="s">
        <v>351</v>
      </c>
      <c r="G132" s="394"/>
      <c r="H132" s="121"/>
      <c r="I132" s="121"/>
      <c r="J132" s="121"/>
      <c r="K132" s="359"/>
      <c r="L132" s="360"/>
      <c r="M132" s="360"/>
      <c r="N132" s="360"/>
      <c r="O132" s="360"/>
      <c r="P132" s="360"/>
      <c r="Q132" s="360"/>
      <c r="R132" s="360"/>
      <c r="S132" s="360"/>
      <c r="T132" s="361"/>
      <c r="U132" s="121"/>
      <c r="V132" s="121"/>
      <c r="W132" s="121"/>
      <c r="X132" s="121"/>
      <c r="Y132" s="121"/>
    </row>
    <row r="133" spans="1:25" ht="61.5" customHeight="1">
      <c r="A133" s="344"/>
      <c r="B133" s="345"/>
      <c r="C133" s="345"/>
      <c r="D133" s="346"/>
      <c r="E133" s="134"/>
      <c r="F133" s="353" t="s">
        <v>87</v>
      </c>
      <c r="G133" s="354"/>
      <c r="H133" s="125"/>
      <c r="I133" s="125"/>
      <c r="J133" s="125"/>
      <c r="K133" s="362"/>
      <c r="L133" s="363"/>
      <c r="M133" s="363"/>
      <c r="N133" s="363"/>
      <c r="O133" s="363"/>
      <c r="P133" s="363"/>
      <c r="Q133" s="363"/>
      <c r="R133" s="363"/>
      <c r="S133" s="363"/>
      <c r="T133" s="364"/>
      <c r="U133" s="125"/>
      <c r="V133" s="125"/>
      <c r="W133" s="125"/>
      <c r="X133" s="125"/>
      <c r="Y133" s="125"/>
    </row>
    <row r="134" spans="1:25" ht="53.25" customHeight="1">
      <c r="A134" s="344"/>
      <c r="B134" s="345"/>
      <c r="C134" s="345"/>
      <c r="D134" s="346"/>
      <c r="E134" s="134"/>
      <c r="F134" s="391" t="s">
        <v>201</v>
      </c>
      <c r="G134" s="392"/>
      <c r="H134" s="125"/>
      <c r="I134" s="125"/>
      <c r="J134" s="125"/>
      <c r="K134" s="362"/>
      <c r="L134" s="363"/>
      <c r="M134" s="363"/>
      <c r="N134" s="363"/>
      <c r="O134" s="363"/>
      <c r="P134" s="363"/>
      <c r="Q134" s="363"/>
      <c r="R134" s="363"/>
      <c r="S134" s="363"/>
      <c r="T134" s="364"/>
      <c r="U134" s="125"/>
      <c r="V134" s="125"/>
      <c r="W134" s="125"/>
      <c r="X134" s="125"/>
      <c r="Y134" s="125"/>
    </row>
    <row r="135" spans="1:25" ht="48" customHeight="1">
      <c r="A135" s="344"/>
      <c r="B135" s="345"/>
      <c r="C135" s="345"/>
      <c r="D135" s="346"/>
      <c r="E135" s="141"/>
      <c r="F135" s="391" t="s">
        <v>412</v>
      </c>
      <c r="G135" s="392"/>
      <c r="H135" s="125"/>
      <c r="I135" s="125"/>
      <c r="J135" s="125"/>
      <c r="K135" s="362"/>
      <c r="L135" s="363"/>
      <c r="M135" s="363"/>
      <c r="N135" s="363"/>
      <c r="O135" s="363"/>
      <c r="P135" s="363"/>
      <c r="Q135" s="363"/>
      <c r="R135" s="363"/>
      <c r="S135" s="363"/>
      <c r="T135" s="364"/>
      <c r="U135" s="125"/>
      <c r="V135" s="125"/>
      <c r="W135" s="125"/>
      <c r="X135" s="125"/>
      <c r="Y135" s="125"/>
    </row>
    <row r="136" spans="1:25" ht="41.25" customHeight="1">
      <c r="A136" s="344"/>
      <c r="B136" s="345"/>
      <c r="C136" s="345"/>
      <c r="D136" s="346"/>
      <c r="E136" s="134"/>
      <c r="F136" s="391" t="s">
        <v>413</v>
      </c>
      <c r="G136" s="392"/>
      <c r="H136" s="125"/>
      <c r="I136" s="125"/>
      <c r="J136" s="125"/>
      <c r="K136" s="362"/>
      <c r="L136" s="363"/>
      <c r="M136" s="363"/>
      <c r="N136" s="363"/>
      <c r="O136" s="363"/>
      <c r="P136" s="363"/>
      <c r="Q136" s="363"/>
      <c r="R136" s="363"/>
      <c r="S136" s="363"/>
      <c r="T136" s="364"/>
      <c r="U136" s="125"/>
      <c r="V136" s="125"/>
      <c r="W136" s="125"/>
      <c r="X136" s="125"/>
      <c r="Y136" s="125"/>
    </row>
    <row r="137" spans="1:25" ht="48" customHeight="1" thickBot="1">
      <c r="A137" s="347"/>
      <c r="B137" s="348"/>
      <c r="C137" s="348"/>
      <c r="D137" s="349"/>
      <c r="E137" s="140"/>
      <c r="F137" s="416" t="s">
        <v>414</v>
      </c>
      <c r="G137" s="417"/>
      <c r="H137" s="128"/>
      <c r="I137" s="128"/>
      <c r="J137" s="128"/>
      <c r="K137" s="365"/>
      <c r="L137" s="366"/>
      <c r="M137" s="366"/>
      <c r="N137" s="366"/>
      <c r="O137" s="366"/>
      <c r="P137" s="366"/>
      <c r="Q137" s="366"/>
      <c r="R137" s="366"/>
      <c r="S137" s="366"/>
      <c r="T137" s="367"/>
      <c r="U137" s="128"/>
      <c r="V137" s="128"/>
      <c r="W137" s="128"/>
      <c r="X137" s="128"/>
      <c r="Y137" s="128"/>
    </row>
    <row r="138" spans="1:25" ht="48.75" customHeight="1" thickTop="1">
      <c r="A138" s="341" t="s">
        <v>415</v>
      </c>
      <c r="B138" s="379"/>
      <c r="C138" s="379"/>
      <c r="D138" s="380"/>
      <c r="E138" s="138"/>
      <c r="F138" s="393" t="s">
        <v>416</v>
      </c>
      <c r="G138" s="394"/>
      <c r="H138" s="121"/>
      <c r="I138" s="121"/>
      <c r="J138" s="121"/>
      <c r="K138" s="359"/>
      <c r="L138" s="360"/>
      <c r="M138" s="360"/>
      <c r="N138" s="360"/>
      <c r="O138" s="360"/>
      <c r="P138" s="360"/>
      <c r="Q138" s="360"/>
      <c r="R138" s="360"/>
      <c r="S138" s="360"/>
      <c r="T138" s="361"/>
      <c r="U138" s="121"/>
      <c r="V138" s="121"/>
      <c r="W138" s="121"/>
      <c r="X138" s="121"/>
      <c r="Y138" s="121"/>
    </row>
    <row r="139" spans="1:25" ht="54" customHeight="1">
      <c r="A139" s="381"/>
      <c r="B139" s="382"/>
      <c r="C139" s="382"/>
      <c r="D139" s="383"/>
      <c r="E139" s="134"/>
      <c r="F139" s="391" t="s">
        <v>417</v>
      </c>
      <c r="G139" s="392"/>
      <c r="H139" s="125"/>
      <c r="I139" s="125"/>
      <c r="J139" s="125"/>
      <c r="K139" s="362"/>
      <c r="L139" s="363"/>
      <c r="M139" s="363"/>
      <c r="N139" s="363"/>
      <c r="O139" s="363"/>
      <c r="P139" s="363"/>
      <c r="Q139" s="363"/>
      <c r="R139" s="363"/>
      <c r="S139" s="363"/>
      <c r="T139" s="364"/>
      <c r="U139" s="125"/>
      <c r="V139" s="125"/>
      <c r="W139" s="125"/>
      <c r="X139" s="125"/>
      <c r="Y139" s="125"/>
    </row>
    <row r="140" spans="1:25" ht="48" customHeight="1">
      <c r="A140" s="381"/>
      <c r="B140" s="382"/>
      <c r="C140" s="382"/>
      <c r="D140" s="383"/>
      <c r="E140" s="134"/>
      <c r="F140" s="391" t="s">
        <v>418</v>
      </c>
      <c r="G140" s="392"/>
      <c r="H140" s="125"/>
      <c r="I140" s="125"/>
      <c r="J140" s="125"/>
      <c r="K140" s="362"/>
      <c r="L140" s="363"/>
      <c r="M140" s="363"/>
      <c r="N140" s="363"/>
      <c r="O140" s="363"/>
      <c r="P140" s="363"/>
      <c r="Q140" s="363"/>
      <c r="R140" s="363"/>
      <c r="S140" s="363"/>
      <c r="T140" s="364"/>
      <c r="U140" s="125"/>
      <c r="V140" s="125"/>
      <c r="W140" s="125"/>
      <c r="X140" s="125"/>
      <c r="Y140" s="125"/>
    </row>
    <row r="141" spans="1:25" ht="42" customHeight="1">
      <c r="A141" s="381"/>
      <c r="B141" s="382"/>
      <c r="C141" s="382"/>
      <c r="D141" s="383"/>
      <c r="E141" s="134"/>
      <c r="F141" s="391" t="s">
        <v>419</v>
      </c>
      <c r="G141" s="392"/>
      <c r="H141" s="125"/>
      <c r="I141" s="125"/>
      <c r="J141" s="125"/>
      <c r="K141" s="362"/>
      <c r="L141" s="363"/>
      <c r="M141" s="363"/>
      <c r="N141" s="363"/>
      <c r="O141" s="363"/>
      <c r="P141" s="363"/>
      <c r="Q141" s="363"/>
      <c r="R141" s="363"/>
      <c r="S141" s="363"/>
      <c r="T141" s="364"/>
      <c r="U141" s="125"/>
      <c r="V141" s="125"/>
      <c r="W141" s="125"/>
      <c r="X141" s="125"/>
      <c r="Y141" s="125"/>
    </row>
    <row r="142" spans="1:25" ht="42.75" customHeight="1" thickBot="1">
      <c r="A142" s="384"/>
      <c r="B142" s="385"/>
      <c r="C142" s="385"/>
      <c r="D142" s="386"/>
      <c r="E142" s="140"/>
      <c r="F142" s="416" t="s">
        <v>211</v>
      </c>
      <c r="G142" s="417"/>
      <c r="H142" s="128"/>
      <c r="I142" s="128"/>
      <c r="J142" s="128"/>
      <c r="K142" s="365"/>
      <c r="L142" s="366"/>
      <c r="M142" s="366"/>
      <c r="N142" s="366"/>
      <c r="O142" s="366"/>
      <c r="P142" s="366"/>
      <c r="Q142" s="366"/>
      <c r="R142" s="366"/>
      <c r="S142" s="366"/>
      <c r="T142" s="367"/>
      <c r="U142" s="128"/>
      <c r="V142" s="128"/>
      <c r="W142" s="128"/>
      <c r="X142" s="128"/>
      <c r="Y142" s="128"/>
    </row>
    <row r="143" spans="1:25" s="1" customFormat="1" ht="6.75" customHeight="1" thickBot="1" thickTop="1">
      <c r="A143" s="47"/>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6"/>
    </row>
    <row r="144" spans="1:25" ht="56.25" customHeight="1" thickTop="1">
      <c r="A144" s="466" t="s">
        <v>88</v>
      </c>
      <c r="B144" s="467"/>
      <c r="C144" s="467"/>
      <c r="D144" s="468"/>
      <c r="E144" s="138"/>
      <c r="F144" s="357" t="s">
        <v>19</v>
      </c>
      <c r="G144" s="358"/>
      <c r="H144" s="121"/>
      <c r="I144" s="121"/>
      <c r="J144" s="121"/>
      <c r="K144" s="359"/>
      <c r="L144" s="360"/>
      <c r="M144" s="360"/>
      <c r="N144" s="360"/>
      <c r="O144" s="360"/>
      <c r="P144" s="360"/>
      <c r="Q144" s="360"/>
      <c r="R144" s="360"/>
      <c r="S144" s="360"/>
      <c r="T144" s="361"/>
      <c r="U144" s="121"/>
      <c r="V144" s="121"/>
      <c r="W144" s="121"/>
      <c r="X144" s="121"/>
      <c r="Y144" s="121"/>
    </row>
    <row r="145" spans="1:25" ht="57.75" customHeight="1">
      <c r="A145" s="469"/>
      <c r="B145" s="470"/>
      <c r="C145" s="470"/>
      <c r="D145" s="471"/>
      <c r="E145" s="134"/>
      <c r="F145" s="351" t="s">
        <v>420</v>
      </c>
      <c r="G145" s="352"/>
      <c r="H145" s="125"/>
      <c r="I145" s="125"/>
      <c r="J145" s="125"/>
      <c r="K145" s="362"/>
      <c r="L145" s="363"/>
      <c r="M145" s="363"/>
      <c r="N145" s="363"/>
      <c r="O145" s="363"/>
      <c r="P145" s="363"/>
      <c r="Q145" s="363"/>
      <c r="R145" s="363"/>
      <c r="S145" s="363"/>
      <c r="T145" s="364"/>
      <c r="U145" s="125"/>
      <c r="V145" s="125"/>
      <c r="W145" s="125"/>
      <c r="X145" s="125"/>
      <c r="Y145" s="125"/>
    </row>
    <row r="146" spans="1:25" ht="42" customHeight="1">
      <c r="A146" s="469"/>
      <c r="B146" s="470"/>
      <c r="C146" s="470"/>
      <c r="D146" s="471"/>
      <c r="E146" s="134"/>
      <c r="F146" s="353" t="s">
        <v>617</v>
      </c>
      <c r="G146" s="354"/>
      <c r="H146" s="125"/>
      <c r="I146" s="125"/>
      <c r="J146" s="125"/>
      <c r="K146" s="362"/>
      <c r="L146" s="363"/>
      <c r="M146" s="363"/>
      <c r="N146" s="363"/>
      <c r="O146" s="363"/>
      <c r="P146" s="363"/>
      <c r="Q146" s="363"/>
      <c r="R146" s="363"/>
      <c r="S146" s="363"/>
      <c r="T146" s="364"/>
      <c r="U146" s="125"/>
      <c r="V146" s="125"/>
      <c r="W146" s="125"/>
      <c r="X146" s="125"/>
      <c r="Y146" s="125"/>
    </row>
    <row r="147" spans="1:25" ht="48" customHeight="1" thickBot="1">
      <c r="A147" s="472"/>
      <c r="B147" s="473"/>
      <c r="C147" s="473"/>
      <c r="D147" s="474"/>
      <c r="E147" s="140"/>
      <c r="F147" s="355" t="s">
        <v>211</v>
      </c>
      <c r="G147" s="356"/>
      <c r="H147" s="128"/>
      <c r="I147" s="128"/>
      <c r="J147" s="128"/>
      <c r="K147" s="365"/>
      <c r="L147" s="366"/>
      <c r="M147" s="366"/>
      <c r="N147" s="366"/>
      <c r="O147" s="366"/>
      <c r="P147" s="366"/>
      <c r="Q147" s="366"/>
      <c r="R147" s="366"/>
      <c r="S147" s="366"/>
      <c r="T147" s="367"/>
      <c r="U147" s="128"/>
      <c r="V147" s="128"/>
      <c r="W147" s="128"/>
      <c r="X147" s="128"/>
      <c r="Y147" s="128"/>
    </row>
    <row r="148" spans="1:25" s="1" customFormat="1" ht="6.75" customHeight="1" thickBot="1" thickTop="1">
      <c r="A148" s="47"/>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6"/>
    </row>
    <row r="149" spans="1:25" ht="48" customHeight="1" thickTop="1">
      <c r="A149" s="341" t="s">
        <v>421</v>
      </c>
      <c r="B149" s="379"/>
      <c r="C149" s="379"/>
      <c r="D149" s="380"/>
      <c r="E149" s="138"/>
      <c r="F149" s="357" t="s">
        <v>352</v>
      </c>
      <c r="G149" s="358"/>
      <c r="H149" s="121"/>
      <c r="I149" s="121"/>
      <c r="J149" s="121"/>
      <c r="K149" s="359"/>
      <c r="L149" s="360"/>
      <c r="M149" s="360"/>
      <c r="N149" s="360"/>
      <c r="O149" s="360"/>
      <c r="P149" s="360"/>
      <c r="Q149" s="360"/>
      <c r="R149" s="360"/>
      <c r="S149" s="360"/>
      <c r="T149" s="361"/>
      <c r="U149" s="121"/>
      <c r="V149" s="121"/>
      <c r="W149" s="121"/>
      <c r="X149" s="121"/>
      <c r="Y149" s="121"/>
    </row>
    <row r="150" spans="1:25" ht="60.75" customHeight="1">
      <c r="A150" s="381"/>
      <c r="B150" s="382"/>
      <c r="C150" s="382"/>
      <c r="D150" s="383"/>
      <c r="E150" s="134"/>
      <c r="F150" s="424" t="s">
        <v>424</v>
      </c>
      <c r="G150" s="425"/>
      <c r="H150" s="125"/>
      <c r="I150" s="125"/>
      <c r="J150" s="125"/>
      <c r="K150" s="362"/>
      <c r="L150" s="363"/>
      <c r="M150" s="363"/>
      <c r="N150" s="363"/>
      <c r="O150" s="363"/>
      <c r="P150" s="363"/>
      <c r="Q150" s="363"/>
      <c r="R150" s="363"/>
      <c r="S150" s="363"/>
      <c r="T150" s="364"/>
      <c r="U150" s="125"/>
      <c r="V150" s="125"/>
      <c r="W150" s="125"/>
      <c r="X150" s="125"/>
      <c r="Y150" s="125"/>
    </row>
    <row r="151" spans="1:25" ht="48" customHeight="1">
      <c r="A151" s="381"/>
      <c r="B151" s="382"/>
      <c r="C151" s="382"/>
      <c r="D151" s="383"/>
      <c r="E151" s="134"/>
      <c r="F151" s="424" t="s">
        <v>258</v>
      </c>
      <c r="G151" s="425"/>
      <c r="H151" s="125"/>
      <c r="I151" s="125"/>
      <c r="J151" s="125"/>
      <c r="K151" s="362"/>
      <c r="L151" s="363"/>
      <c r="M151" s="363"/>
      <c r="N151" s="363"/>
      <c r="O151" s="363"/>
      <c r="P151" s="363"/>
      <c r="Q151" s="363"/>
      <c r="R151" s="363"/>
      <c r="S151" s="363"/>
      <c r="T151" s="364"/>
      <c r="U151" s="125"/>
      <c r="V151" s="125"/>
      <c r="W151" s="125"/>
      <c r="X151" s="125"/>
      <c r="Y151" s="125"/>
    </row>
    <row r="152" spans="1:25" ht="39" customHeight="1" thickBot="1">
      <c r="A152" s="384"/>
      <c r="B152" s="385"/>
      <c r="C152" s="385"/>
      <c r="D152" s="386"/>
      <c r="E152" s="140"/>
      <c r="F152" s="355" t="s">
        <v>211</v>
      </c>
      <c r="G152" s="356"/>
      <c r="H152" s="128"/>
      <c r="I152" s="128"/>
      <c r="J152" s="128"/>
      <c r="K152" s="365"/>
      <c r="L152" s="366"/>
      <c r="M152" s="366"/>
      <c r="N152" s="366"/>
      <c r="O152" s="366"/>
      <c r="P152" s="366"/>
      <c r="Q152" s="366"/>
      <c r="R152" s="366"/>
      <c r="S152" s="366"/>
      <c r="T152" s="367"/>
      <c r="U152" s="128"/>
      <c r="V152" s="128"/>
      <c r="W152" s="128"/>
      <c r="X152" s="128"/>
      <c r="Y152" s="128"/>
    </row>
    <row r="153" spans="1:25" s="1" customFormat="1" ht="6.75" customHeight="1" thickBot="1" thickTop="1">
      <c r="A153" s="47"/>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6"/>
    </row>
    <row r="154" spans="1:25" ht="54" customHeight="1" thickTop="1">
      <c r="A154" s="341" t="s">
        <v>425</v>
      </c>
      <c r="B154" s="379"/>
      <c r="C154" s="379"/>
      <c r="D154" s="380"/>
      <c r="E154" s="141"/>
      <c r="F154" s="357" t="s">
        <v>353</v>
      </c>
      <c r="G154" s="358"/>
      <c r="H154" s="121"/>
      <c r="I154" s="121"/>
      <c r="J154" s="121"/>
      <c r="K154" s="359"/>
      <c r="L154" s="360"/>
      <c r="M154" s="360"/>
      <c r="N154" s="360"/>
      <c r="O154" s="360"/>
      <c r="P154" s="360"/>
      <c r="Q154" s="360"/>
      <c r="R154" s="360"/>
      <c r="S154" s="360"/>
      <c r="T154" s="361"/>
      <c r="U154" s="121"/>
      <c r="V154" s="121"/>
      <c r="W154" s="121"/>
      <c r="X154" s="121"/>
      <c r="Y154" s="121"/>
    </row>
    <row r="155" spans="1:25" ht="62.25" customHeight="1">
      <c r="A155" s="381"/>
      <c r="B155" s="382"/>
      <c r="C155" s="382"/>
      <c r="D155" s="383"/>
      <c r="E155" s="134"/>
      <c r="F155" s="351" t="s">
        <v>212</v>
      </c>
      <c r="G155" s="352"/>
      <c r="H155" s="125"/>
      <c r="I155" s="125"/>
      <c r="J155" s="125"/>
      <c r="K155" s="362"/>
      <c r="L155" s="363"/>
      <c r="M155" s="363"/>
      <c r="N155" s="363"/>
      <c r="O155" s="363"/>
      <c r="P155" s="363"/>
      <c r="Q155" s="363"/>
      <c r="R155" s="363"/>
      <c r="S155" s="363"/>
      <c r="T155" s="364"/>
      <c r="U155" s="125"/>
      <c r="V155" s="125"/>
      <c r="W155" s="125"/>
      <c r="X155" s="125"/>
      <c r="Y155" s="125"/>
    </row>
    <row r="156" spans="1:25" ht="77.25" customHeight="1">
      <c r="A156" s="381"/>
      <c r="B156" s="382"/>
      <c r="C156" s="382"/>
      <c r="D156" s="383"/>
      <c r="E156" s="134"/>
      <c r="F156" s="351" t="s">
        <v>7</v>
      </c>
      <c r="G156" s="352"/>
      <c r="H156" s="125"/>
      <c r="I156" s="125"/>
      <c r="J156" s="125"/>
      <c r="K156" s="362"/>
      <c r="L156" s="363"/>
      <c r="M156" s="363"/>
      <c r="N156" s="363"/>
      <c r="O156" s="363"/>
      <c r="P156" s="363"/>
      <c r="Q156" s="363"/>
      <c r="R156" s="363"/>
      <c r="S156" s="363"/>
      <c r="T156" s="364"/>
      <c r="U156" s="125"/>
      <c r="V156" s="125"/>
      <c r="W156" s="125"/>
      <c r="X156" s="125"/>
      <c r="Y156" s="125"/>
    </row>
    <row r="157" spans="1:25" ht="67.5" customHeight="1">
      <c r="A157" s="381"/>
      <c r="B157" s="382"/>
      <c r="C157" s="382"/>
      <c r="D157" s="383"/>
      <c r="E157" s="134"/>
      <c r="F157" s="351" t="s">
        <v>426</v>
      </c>
      <c r="G157" s="352"/>
      <c r="H157" s="125"/>
      <c r="I157" s="125"/>
      <c r="J157" s="125"/>
      <c r="K157" s="362"/>
      <c r="L157" s="363"/>
      <c r="M157" s="363"/>
      <c r="N157" s="363"/>
      <c r="O157" s="363"/>
      <c r="P157" s="363"/>
      <c r="Q157" s="363"/>
      <c r="R157" s="363"/>
      <c r="S157" s="363"/>
      <c r="T157" s="364"/>
      <c r="U157" s="125"/>
      <c r="V157" s="125"/>
      <c r="W157" s="125"/>
      <c r="X157" s="125"/>
      <c r="Y157" s="125"/>
    </row>
    <row r="158" spans="1:25" ht="37.5" customHeight="1" thickBot="1">
      <c r="A158" s="384"/>
      <c r="B158" s="385"/>
      <c r="C158" s="385"/>
      <c r="D158" s="386"/>
      <c r="E158" s="140"/>
      <c r="F158" s="355" t="s">
        <v>211</v>
      </c>
      <c r="G158" s="356"/>
      <c r="H158" s="128"/>
      <c r="I158" s="128"/>
      <c r="J158" s="128"/>
      <c r="K158" s="365"/>
      <c r="L158" s="366"/>
      <c r="M158" s="366"/>
      <c r="N158" s="366"/>
      <c r="O158" s="366"/>
      <c r="P158" s="366"/>
      <c r="Q158" s="366"/>
      <c r="R158" s="366"/>
      <c r="S158" s="366"/>
      <c r="T158" s="367"/>
      <c r="U158" s="128"/>
      <c r="V158" s="128"/>
      <c r="W158" s="128"/>
      <c r="X158" s="128"/>
      <c r="Y158" s="128"/>
    </row>
    <row r="159" spans="1:25" s="1" customFormat="1" ht="6.75" customHeight="1" thickBot="1" thickTop="1">
      <c r="A159" s="47"/>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6"/>
    </row>
    <row r="160" spans="1:25" ht="53.25" customHeight="1" thickTop="1">
      <c r="A160" s="341" t="s">
        <v>427</v>
      </c>
      <c r="B160" s="342"/>
      <c r="C160" s="342"/>
      <c r="D160" s="343"/>
      <c r="E160" s="138"/>
      <c r="F160" s="357" t="s">
        <v>354</v>
      </c>
      <c r="G160" s="358"/>
      <c r="H160" s="121"/>
      <c r="I160" s="121"/>
      <c r="J160" s="121"/>
      <c r="K160" s="359"/>
      <c r="L160" s="360"/>
      <c r="M160" s="360"/>
      <c r="N160" s="360"/>
      <c r="O160" s="360"/>
      <c r="P160" s="360"/>
      <c r="Q160" s="360"/>
      <c r="R160" s="360"/>
      <c r="S160" s="360"/>
      <c r="T160" s="361"/>
      <c r="U160" s="121"/>
      <c r="V160" s="121"/>
      <c r="W160" s="121"/>
      <c r="X160" s="121"/>
      <c r="Y160" s="121"/>
    </row>
    <row r="161" spans="1:25" ht="54" customHeight="1">
      <c r="A161" s="344"/>
      <c r="B161" s="345"/>
      <c r="C161" s="345"/>
      <c r="D161" s="346"/>
      <c r="E161" s="134"/>
      <c r="F161" s="351" t="s">
        <v>428</v>
      </c>
      <c r="G161" s="352"/>
      <c r="H161" s="125"/>
      <c r="I161" s="125"/>
      <c r="J161" s="125"/>
      <c r="K161" s="362"/>
      <c r="L161" s="363"/>
      <c r="M161" s="363"/>
      <c r="N161" s="363"/>
      <c r="O161" s="363"/>
      <c r="P161" s="363"/>
      <c r="Q161" s="363"/>
      <c r="R161" s="363"/>
      <c r="S161" s="363"/>
      <c r="T161" s="364"/>
      <c r="U161" s="125"/>
      <c r="V161" s="125"/>
      <c r="W161" s="125"/>
      <c r="X161" s="125"/>
      <c r="Y161" s="125"/>
    </row>
    <row r="162" spans="1:25" ht="48" customHeight="1" thickBot="1">
      <c r="A162" s="347"/>
      <c r="B162" s="348"/>
      <c r="C162" s="348"/>
      <c r="D162" s="349"/>
      <c r="E162" s="140"/>
      <c r="F162" s="355" t="s">
        <v>211</v>
      </c>
      <c r="G162" s="356"/>
      <c r="H162" s="128"/>
      <c r="I162" s="128"/>
      <c r="J162" s="128"/>
      <c r="K162" s="365"/>
      <c r="L162" s="366"/>
      <c r="M162" s="366"/>
      <c r="N162" s="366"/>
      <c r="O162" s="366"/>
      <c r="P162" s="366"/>
      <c r="Q162" s="366"/>
      <c r="R162" s="366"/>
      <c r="S162" s="366"/>
      <c r="T162" s="367"/>
      <c r="U162" s="128"/>
      <c r="V162" s="128"/>
      <c r="W162" s="128"/>
      <c r="X162" s="128"/>
      <c r="Y162" s="128"/>
    </row>
    <row r="163" spans="1:25" s="1" customFormat="1" ht="6.75" customHeight="1" thickBot="1" thickTop="1">
      <c r="A163" s="50"/>
      <c r="B163" s="51"/>
      <c r="C163" s="51"/>
      <c r="D163" s="51"/>
      <c r="E163" s="51"/>
      <c r="F163" s="51"/>
      <c r="G163" s="51"/>
      <c r="H163" s="25"/>
      <c r="I163" s="25"/>
      <c r="J163" s="25"/>
      <c r="K163" s="25"/>
      <c r="L163" s="25"/>
      <c r="M163" s="25"/>
      <c r="N163" s="25"/>
      <c r="O163" s="25"/>
      <c r="P163" s="25"/>
      <c r="Q163" s="25"/>
      <c r="R163" s="25"/>
      <c r="S163" s="25"/>
      <c r="T163" s="25"/>
      <c r="U163" s="25"/>
      <c r="V163" s="25"/>
      <c r="W163" s="25"/>
      <c r="X163" s="25"/>
      <c r="Y163" s="26"/>
    </row>
    <row r="164" spans="1:25" ht="52.5" customHeight="1" thickTop="1">
      <c r="A164" s="341" t="s">
        <v>429</v>
      </c>
      <c r="B164" s="379"/>
      <c r="C164" s="379"/>
      <c r="D164" s="380"/>
      <c r="E164" s="138"/>
      <c r="F164" s="357" t="s">
        <v>20</v>
      </c>
      <c r="G164" s="358"/>
      <c r="H164" s="121"/>
      <c r="I164" s="121"/>
      <c r="J164" s="121"/>
      <c r="K164" s="359"/>
      <c r="L164" s="360"/>
      <c r="M164" s="360"/>
      <c r="N164" s="360"/>
      <c r="O164" s="360"/>
      <c r="P164" s="360"/>
      <c r="Q164" s="360"/>
      <c r="R164" s="360"/>
      <c r="S164" s="360"/>
      <c r="T164" s="361"/>
      <c r="U164" s="121"/>
      <c r="V164" s="121"/>
      <c r="W164" s="121"/>
      <c r="X164" s="121"/>
      <c r="Y164" s="121"/>
    </row>
    <row r="165" spans="1:25" ht="53.25" customHeight="1">
      <c r="A165" s="381"/>
      <c r="B165" s="382"/>
      <c r="C165" s="382"/>
      <c r="D165" s="383"/>
      <c r="E165" s="134"/>
      <c r="F165" s="351" t="s">
        <v>430</v>
      </c>
      <c r="G165" s="352"/>
      <c r="H165" s="125"/>
      <c r="I165" s="125"/>
      <c r="J165" s="125"/>
      <c r="K165" s="362"/>
      <c r="L165" s="363"/>
      <c r="M165" s="363"/>
      <c r="N165" s="363"/>
      <c r="O165" s="363"/>
      <c r="P165" s="363"/>
      <c r="Q165" s="363"/>
      <c r="R165" s="363"/>
      <c r="S165" s="363"/>
      <c r="T165" s="364"/>
      <c r="U165" s="125"/>
      <c r="V165" s="125"/>
      <c r="W165" s="125"/>
      <c r="X165" s="125"/>
      <c r="Y165" s="125"/>
    </row>
    <row r="166" spans="1:25" ht="51.75" customHeight="1">
      <c r="A166" s="381"/>
      <c r="B166" s="382"/>
      <c r="C166" s="382"/>
      <c r="D166" s="383"/>
      <c r="E166" s="134"/>
      <c r="F166" s="351" t="s">
        <v>8</v>
      </c>
      <c r="G166" s="352"/>
      <c r="H166" s="125"/>
      <c r="I166" s="125"/>
      <c r="J166" s="125"/>
      <c r="K166" s="362"/>
      <c r="L166" s="363"/>
      <c r="M166" s="363"/>
      <c r="N166" s="363"/>
      <c r="O166" s="363"/>
      <c r="P166" s="363"/>
      <c r="Q166" s="363"/>
      <c r="R166" s="363"/>
      <c r="S166" s="363"/>
      <c r="T166" s="364"/>
      <c r="U166" s="125"/>
      <c r="V166" s="125"/>
      <c r="W166" s="125"/>
      <c r="X166" s="125"/>
      <c r="Y166" s="125"/>
    </row>
    <row r="167" spans="1:25" ht="48" customHeight="1" thickBot="1">
      <c r="A167" s="384"/>
      <c r="B167" s="385"/>
      <c r="C167" s="385"/>
      <c r="D167" s="386"/>
      <c r="E167" s="140"/>
      <c r="F167" s="355" t="s">
        <v>211</v>
      </c>
      <c r="G167" s="356"/>
      <c r="H167" s="128"/>
      <c r="I167" s="128"/>
      <c r="J167" s="128"/>
      <c r="K167" s="365"/>
      <c r="L167" s="366"/>
      <c r="M167" s="366"/>
      <c r="N167" s="366"/>
      <c r="O167" s="366"/>
      <c r="P167" s="366"/>
      <c r="Q167" s="366"/>
      <c r="R167" s="366"/>
      <c r="S167" s="366"/>
      <c r="T167" s="367"/>
      <c r="U167" s="128"/>
      <c r="V167" s="128"/>
      <c r="W167" s="128"/>
      <c r="X167" s="128"/>
      <c r="Y167" s="128"/>
    </row>
    <row r="168" spans="1:25" s="1" customFormat="1" ht="6.75" customHeight="1" thickBot="1" thickTop="1">
      <c r="A168" s="47"/>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6"/>
    </row>
    <row r="169" spans="1:25" ht="54.75" customHeight="1" thickTop="1">
      <c r="A169" s="341" t="s">
        <v>89</v>
      </c>
      <c r="B169" s="379"/>
      <c r="C169" s="379"/>
      <c r="D169" s="380"/>
      <c r="E169" s="138"/>
      <c r="F169" s="418" t="s">
        <v>90</v>
      </c>
      <c r="G169" s="419"/>
      <c r="H169" s="121"/>
      <c r="I169" s="121"/>
      <c r="J169" s="121"/>
      <c r="K169" s="359"/>
      <c r="L169" s="360"/>
      <c r="M169" s="360"/>
      <c r="N169" s="360"/>
      <c r="O169" s="360"/>
      <c r="P169" s="360"/>
      <c r="Q169" s="360"/>
      <c r="R169" s="360"/>
      <c r="S169" s="360"/>
      <c r="T169" s="361"/>
      <c r="U169" s="121"/>
      <c r="V169" s="121"/>
      <c r="W169" s="121"/>
      <c r="X169" s="121"/>
      <c r="Y169" s="121"/>
    </row>
    <row r="170" spans="1:25" ht="63.75" customHeight="1">
      <c r="A170" s="381"/>
      <c r="B170" s="382"/>
      <c r="C170" s="382"/>
      <c r="D170" s="383"/>
      <c r="E170" s="134"/>
      <c r="F170" s="391" t="s">
        <v>167</v>
      </c>
      <c r="G170" s="392"/>
      <c r="H170" s="125"/>
      <c r="I170" s="125"/>
      <c r="J170" s="125"/>
      <c r="K170" s="362"/>
      <c r="L170" s="363"/>
      <c r="M170" s="363"/>
      <c r="N170" s="363"/>
      <c r="O170" s="363"/>
      <c r="P170" s="363"/>
      <c r="Q170" s="363"/>
      <c r="R170" s="363"/>
      <c r="S170" s="363"/>
      <c r="T170" s="364"/>
      <c r="U170" s="125"/>
      <c r="V170" s="125"/>
      <c r="W170" s="125"/>
      <c r="X170" s="125"/>
      <c r="Y170" s="125"/>
    </row>
    <row r="171" spans="1:25" ht="58.5" customHeight="1">
      <c r="A171" s="381"/>
      <c r="B171" s="382"/>
      <c r="C171" s="382"/>
      <c r="D171" s="383"/>
      <c r="E171" s="134"/>
      <c r="F171" s="351" t="s">
        <v>431</v>
      </c>
      <c r="G171" s="352"/>
      <c r="H171" s="125"/>
      <c r="I171" s="125"/>
      <c r="J171" s="125"/>
      <c r="K171" s="362"/>
      <c r="L171" s="363"/>
      <c r="M171" s="363"/>
      <c r="N171" s="363"/>
      <c r="O171" s="363"/>
      <c r="P171" s="363"/>
      <c r="Q171" s="363"/>
      <c r="R171" s="363"/>
      <c r="S171" s="363"/>
      <c r="T171" s="364"/>
      <c r="U171" s="125"/>
      <c r="V171" s="125"/>
      <c r="W171" s="125"/>
      <c r="X171" s="125"/>
      <c r="Y171" s="125"/>
    </row>
    <row r="172" spans="1:25" ht="48" customHeight="1">
      <c r="A172" s="381"/>
      <c r="B172" s="382"/>
      <c r="C172" s="382"/>
      <c r="D172" s="383"/>
      <c r="E172" s="134"/>
      <c r="F172" s="351" t="s">
        <v>432</v>
      </c>
      <c r="G172" s="352"/>
      <c r="H172" s="125"/>
      <c r="I172" s="125"/>
      <c r="J172" s="125"/>
      <c r="K172" s="362"/>
      <c r="L172" s="363"/>
      <c r="M172" s="363"/>
      <c r="N172" s="363"/>
      <c r="O172" s="363"/>
      <c r="P172" s="363"/>
      <c r="Q172" s="363"/>
      <c r="R172" s="363"/>
      <c r="S172" s="363"/>
      <c r="T172" s="364"/>
      <c r="U172" s="125"/>
      <c r="V172" s="125"/>
      <c r="W172" s="125"/>
      <c r="X172" s="125"/>
      <c r="Y172" s="125"/>
    </row>
    <row r="173" spans="1:25" ht="48" customHeight="1" thickBot="1">
      <c r="A173" s="384"/>
      <c r="B173" s="385"/>
      <c r="C173" s="385"/>
      <c r="D173" s="386"/>
      <c r="E173" s="140"/>
      <c r="F173" s="355" t="s">
        <v>211</v>
      </c>
      <c r="G173" s="356"/>
      <c r="H173" s="128"/>
      <c r="I173" s="128"/>
      <c r="J173" s="128"/>
      <c r="K173" s="365"/>
      <c r="L173" s="366"/>
      <c r="M173" s="366"/>
      <c r="N173" s="366"/>
      <c r="O173" s="366"/>
      <c r="P173" s="366"/>
      <c r="Q173" s="366"/>
      <c r="R173" s="366"/>
      <c r="S173" s="366"/>
      <c r="T173" s="367"/>
      <c r="U173" s="128"/>
      <c r="V173" s="128"/>
      <c r="W173" s="128"/>
      <c r="X173" s="128"/>
      <c r="Y173" s="128"/>
    </row>
    <row r="174" spans="1:25" s="1" customFormat="1" ht="6.75" customHeight="1" thickBot="1" thickTop="1">
      <c r="A174" s="47"/>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6"/>
    </row>
    <row r="175" spans="1:25" ht="48.75" customHeight="1" thickTop="1">
      <c r="A175" s="341" t="s">
        <v>91</v>
      </c>
      <c r="B175" s="379"/>
      <c r="C175" s="379"/>
      <c r="D175" s="380"/>
      <c r="E175" s="138"/>
      <c r="F175" s="357" t="s">
        <v>355</v>
      </c>
      <c r="G175" s="358"/>
      <c r="H175" s="121"/>
      <c r="I175" s="121"/>
      <c r="J175" s="121"/>
      <c r="K175" s="359"/>
      <c r="L175" s="360"/>
      <c r="M175" s="360"/>
      <c r="N175" s="360"/>
      <c r="O175" s="360"/>
      <c r="P175" s="360"/>
      <c r="Q175" s="360"/>
      <c r="R175" s="360"/>
      <c r="S175" s="360"/>
      <c r="T175" s="361"/>
      <c r="U175" s="121"/>
      <c r="V175" s="121"/>
      <c r="W175" s="121"/>
      <c r="X175" s="121"/>
      <c r="Y175" s="121"/>
    </row>
    <row r="176" spans="1:25" ht="48" customHeight="1">
      <c r="A176" s="381"/>
      <c r="B176" s="382"/>
      <c r="C176" s="382"/>
      <c r="D176" s="383"/>
      <c r="E176" s="134"/>
      <c r="F176" s="351" t="s">
        <v>433</v>
      </c>
      <c r="G176" s="352"/>
      <c r="H176" s="125"/>
      <c r="I176" s="125"/>
      <c r="J176" s="125"/>
      <c r="K176" s="362"/>
      <c r="L176" s="363"/>
      <c r="M176" s="363"/>
      <c r="N176" s="363"/>
      <c r="O176" s="363"/>
      <c r="P176" s="363"/>
      <c r="Q176" s="363"/>
      <c r="R176" s="363"/>
      <c r="S176" s="363"/>
      <c r="T176" s="364"/>
      <c r="U176" s="125"/>
      <c r="V176" s="125"/>
      <c r="W176" s="125"/>
      <c r="X176" s="125"/>
      <c r="Y176" s="125"/>
    </row>
    <row r="177" spans="1:25" ht="60" customHeight="1">
      <c r="A177" s="381"/>
      <c r="B177" s="382"/>
      <c r="C177" s="382"/>
      <c r="D177" s="383"/>
      <c r="E177" s="142"/>
      <c r="F177" s="351" t="s">
        <v>259</v>
      </c>
      <c r="G177" s="352"/>
      <c r="H177" s="125"/>
      <c r="I177" s="125"/>
      <c r="J177" s="125"/>
      <c r="K177" s="362"/>
      <c r="L177" s="363"/>
      <c r="M177" s="363"/>
      <c r="N177" s="363"/>
      <c r="O177" s="363"/>
      <c r="P177" s="363"/>
      <c r="Q177" s="363"/>
      <c r="R177" s="363"/>
      <c r="S177" s="363"/>
      <c r="T177" s="364"/>
      <c r="U177" s="125"/>
      <c r="V177" s="125"/>
      <c r="W177" s="125"/>
      <c r="X177" s="125"/>
      <c r="Y177" s="125"/>
    </row>
    <row r="178" spans="1:25" ht="57" customHeight="1">
      <c r="A178" s="381"/>
      <c r="B178" s="382"/>
      <c r="C178" s="382"/>
      <c r="D178" s="383"/>
      <c r="E178" s="134"/>
      <c r="F178" s="351" t="s">
        <v>17</v>
      </c>
      <c r="G178" s="352"/>
      <c r="H178" s="125"/>
      <c r="I178" s="125"/>
      <c r="J178" s="125"/>
      <c r="K178" s="362"/>
      <c r="L178" s="363"/>
      <c r="M178" s="363"/>
      <c r="N178" s="363"/>
      <c r="O178" s="363"/>
      <c r="P178" s="363"/>
      <c r="Q178" s="363"/>
      <c r="R178" s="363"/>
      <c r="S178" s="363"/>
      <c r="T178" s="364"/>
      <c r="U178" s="125"/>
      <c r="V178" s="125"/>
      <c r="W178" s="125"/>
      <c r="X178" s="125"/>
      <c r="Y178" s="125"/>
    </row>
    <row r="179" spans="1:25" ht="48" customHeight="1">
      <c r="A179" s="381"/>
      <c r="B179" s="382"/>
      <c r="C179" s="382"/>
      <c r="D179" s="383"/>
      <c r="E179" s="134"/>
      <c r="F179" s="351" t="s">
        <v>579</v>
      </c>
      <c r="G179" s="352"/>
      <c r="H179" s="125"/>
      <c r="I179" s="125"/>
      <c r="J179" s="125"/>
      <c r="K179" s="362"/>
      <c r="L179" s="363"/>
      <c r="M179" s="363"/>
      <c r="N179" s="363"/>
      <c r="O179" s="363"/>
      <c r="P179" s="363"/>
      <c r="Q179" s="363"/>
      <c r="R179" s="363"/>
      <c r="S179" s="363"/>
      <c r="T179" s="364"/>
      <c r="U179" s="125"/>
      <c r="V179" s="125"/>
      <c r="W179" s="125"/>
      <c r="X179" s="125"/>
      <c r="Y179" s="125"/>
    </row>
    <row r="180" spans="1:25" ht="51.75" customHeight="1">
      <c r="A180" s="381"/>
      <c r="B180" s="382"/>
      <c r="C180" s="382"/>
      <c r="D180" s="383"/>
      <c r="E180" s="134"/>
      <c r="F180" s="351" t="s">
        <v>434</v>
      </c>
      <c r="G180" s="352"/>
      <c r="H180" s="125"/>
      <c r="I180" s="125"/>
      <c r="J180" s="125"/>
      <c r="K180" s="362"/>
      <c r="L180" s="363"/>
      <c r="M180" s="363"/>
      <c r="N180" s="363"/>
      <c r="O180" s="363"/>
      <c r="P180" s="363"/>
      <c r="Q180" s="363"/>
      <c r="R180" s="363"/>
      <c r="S180" s="363"/>
      <c r="T180" s="364"/>
      <c r="U180" s="125"/>
      <c r="V180" s="125"/>
      <c r="W180" s="125"/>
      <c r="X180" s="125"/>
      <c r="Y180" s="125"/>
    </row>
    <row r="181" spans="1:25" ht="63.75" customHeight="1">
      <c r="A181" s="381"/>
      <c r="B181" s="382"/>
      <c r="C181" s="382"/>
      <c r="D181" s="383"/>
      <c r="E181" s="134"/>
      <c r="F181" s="351" t="s">
        <v>435</v>
      </c>
      <c r="G181" s="352"/>
      <c r="H181" s="125"/>
      <c r="I181" s="125"/>
      <c r="J181" s="125"/>
      <c r="K181" s="362"/>
      <c r="L181" s="363"/>
      <c r="M181" s="363"/>
      <c r="N181" s="363"/>
      <c r="O181" s="363"/>
      <c r="P181" s="363"/>
      <c r="Q181" s="363"/>
      <c r="R181" s="363"/>
      <c r="S181" s="363"/>
      <c r="T181" s="364"/>
      <c r="U181" s="125"/>
      <c r="V181" s="125"/>
      <c r="W181" s="125"/>
      <c r="X181" s="125"/>
      <c r="Y181" s="125"/>
    </row>
    <row r="182" spans="1:25" ht="36" customHeight="1" thickBot="1">
      <c r="A182" s="384"/>
      <c r="B182" s="385"/>
      <c r="C182" s="385"/>
      <c r="D182" s="386"/>
      <c r="E182" s="140"/>
      <c r="F182" s="355" t="s">
        <v>211</v>
      </c>
      <c r="G182" s="356"/>
      <c r="H182" s="128"/>
      <c r="I182" s="128"/>
      <c r="J182" s="128"/>
      <c r="K182" s="365"/>
      <c r="L182" s="366"/>
      <c r="M182" s="366"/>
      <c r="N182" s="366"/>
      <c r="O182" s="366"/>
      <c r="P182" s="366"/>
      <c r="Q182" s="366"/>
      <c r="R182" s="366"/>
      <c r="S182" s="366"/>
      <c r="T182" s="367"/>
      <c r="U182" s="128"/>
      <c r="V182" s="128"/>
      <c r="W182" s="128"/>
      <c r="X182" s="128"/>
      <c r="Y182" s="128"/>
    </row>
    <row r="183" spans="1:25" s="1" customFormat="1" ht="6.75" customHeight="1" thickBot="1" thickTop="1">
      <c r="A183" s="47"/>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6"/>
    </row>
    <row r="184" spans="1:25" ht="56.25" customHeight="1" thickTop="1">
      <c r="A184" s="341" t="s">
        <v>436</v>
      </c>
      <c r="B184" s="379"/>
      <c r="C184" s="379"/>
      <c r="D184" s="380"/>
      <c r="E184" s="138"/>
      <c r="F184" s="357" t="s">
        <v>356</v>
      </c>
      <c r="G184" s="358"/>
      <c r="H184" s="121"/>
      <c r="I184" s="121"/>
      <c r="J184" s="121"/>
      <c r="K184" s="359"/>
      <c r="L184" s="360"/>
      <c r="M184" s="360"/>
      <c r="N184" s="360"/>
      <c r="O184" s="360"/>
      <c r="P184" s="360"/>
      <c r="Q184" s="360"/>
      <c r="R184" s="360"/>
      <c r="S184" s="360"/>
      <c r="T184" s="361"/>
      <c r="U184" s="121"/>
      <c r="V184" s="121"/>
      <c r="W184" s="121"/>
      <c r="X184" s="121"/>
      <c r="Y184" s="121"/>
    </row>
    <row r="185" spans="1:25" ht="56.25" customHeight="1">
      <c r="A185" s="381"/>
      <c r="B185" s="382"/>
      <c r="C185" s="382"/>
      <c r="D185" s="383"/>
      <c r="E185" s="142"/>
      <c r="F185" s="351" t="s">
        <v>437</v>
      </c>
      <c r="G185" s="352"/>
      <c r="H185" s="125"/>
      <c r="I185" s="125"/>
      <c r="J185" s="125"/>
      <c r="K185" s="362"/>
      <c r="L185" s="363"/>
      <c r="M185" s="363"/>
      <c r="N185" s="363"/>
      <c r="O185" s="363"/>
      <c r="P185" s="363"/>
      <c r="Q185" s="363"/>
      <c r="R185" s="363"/>
      <c r="S185" s="363"/>
      <c r="T185" s="364"/>
      <c r="U185" s="125"/>
      <c r="V185" s="125"/>
      <c r="W185" s="125"/>
      <c r="X185" s="125"/>
      <c r="Y185" s="125"/>
    </row>
    <row r="186" spans="1:25" ht="39.75" customHeight="1" thickBot="1">
      <c r="A186" s="384"/>
      <c r="B186" s="385"/>
      <c r="C186" s="385"/>
      <c r="D186" s="386"/>
      <c r="E186" s="140"/>
      <c r="F186" s="355" t="s">
        <v>211</v>
      </c>
      <c r="G186" s="356"/>
      <c r="H186" s="128"/>
      <c r="I186" s="128"/>
      <c r="J186" s="128"/>
      <c r="K186" s="365"/>
      <c r="L186" s="366"/>
      <c r="M186" s="366"/>
      <c r="N186" s="366"/>
      <c r="O186" s="366"/>
      <c r="P186" s="366"/>
      <c r="Q186" s="366"/>
      <c r="R186" s="366"/>
      <c r="S186" s="366"/>
      <c r="T186" s="367"/>
      <c r="U186" s="128"/>
      <c r="V186" s="128"/>
      <c r="W186" s="128"/>
      <c r="X186" s="128"/>
      <c r="Y186" s="128"/>
    </row>
    <row r="187" spans="1:25" ht="24.75" customHeight="1" thickBot="1" thickTop="1">
      <c r="A187" s="477" t="s">
        <v>364</v>
      </c>
      <c r="B187" s="478"/>
      <c r="C187" s="478"/>
      <c r="D187" s="478"/>
      <c r="E187" s="478"/>
      <c r="F187" s="478"/>
      <c r="G187" s="479"/>
      <c r="H187" s="112">
        <f>COUNTIF('隠しシート（記入不要）'!AM5:BG5,"１")</f>
        <v>0</v>
      </c>
      <c r="I187" s="112">
        <f>COUNTIF('隠しシート（記入不要）'!AM5:BG5,"２")</f>
        <v>0</v>
      </c>
      <c r="J187" s="112">
        <f>COUNTIF('隠しシート（記入不要）'!AM5:BG5,"３")</f>
        <v>0</v>
      </c>
      <c r="K187" s="376"/>
      <c r="L187" s="377"/>
      <c r="M187" s="377"/>
      <c r="N187" s="377"/>
      <c r="O187" s="377"/>
      <c r="P187" s="377"/>
      <c r="Q187" s="377"/>
      <c r="R187" s="377"/>
      <c r="S187" s="377"/>
      <c r="T187" s="378"/>
      <c r="U187" s="12"/>
      <c r="V187" s="12"/>
      <c r="W187" s="12"/>
      <c r="X187" s="12"/>
      <c r="Y187" s="12"/>
    </row>
    <row r="188" spans="1:25" ht="15" customHeight="1" thickTop="1">
      <c r="A188" s="374"/>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row>
    <row r="189" spans="1:25" ht="15" customHeight="1" thickBot="1">
      <c r="A189" s="375"/>
      <c r="B189" s="375"/>
      <c r="C189" s="375"/>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375"/>
    </row>
    <row r="190" spans="1:25" s="1" customFormat="1" ht="24.75" customHeight="1" thickBot="1" thickTop="1">
      <c r="A190" s="16"/>
      <c r="B190" s="371" t="s">
        <v>391</v>
      </c>
      <c r="C190" s="372"/>
      <c r="D190" s="372"/>
      <c r="E190" s="372"/>
      <c r="F190" s="372"/>
      <c r="G190" s="372"/>
      <c r="H190" s="372"/>
      <c r="I190" s="372"/>
      <c r="J190" s="372"/>
      <c r="K190" s="372"/>
      <c r="L190" s="372"/>
      <c r="M190" s="372"/>
      <c r="N190" s="372"/>
      <c r="O190" s="372"/>
      <c r="P190" s="372"/>
      <c r="Q190" s="372"/>
      <c r="R190" s="372"/>
      <c r="S190" s="372"/>
      <c r="T190" s="372"/>
      <c r="U190" s="372"/>
      <c r="V190" s="372"/>
      <c r="W190" s="372"/>
      <c r="X190" s="372"/>
      <c r="Y190" s="373"/>
    </row>
    <row r="191" spans="1:25" s="1" customFormat="1" ht="6.75" customHeight="1" thickBot="1" thickTop="1">
      <c r="A191" s="47"/>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6"/>
    </row>
    <row r="192" spans="1:25" ht="72.75" customHeight="1" thickTop="1">
      <c r="A192" s="341" t="s">
        <v>92</v>
      </c>
      <c r="B192" s="342"/>
      <c r="C192" s="342"/>
      <c r="D192" s="343"/>
      <c r="E192" s="138"/>
      <c r="F192" s="357" t="s">
        <v>93</v>
      </c>
      <c r="G192" s="358"/>
      <c r="H192" s="121"/>
      <c r="I192" s="121"/>
      <c r="J192" s="121"/>
      <c r="K192" s="359"/>
      <c r="L192" s="360"/>
      <c r="M192" s="360"/>
      <c r="N192" s="360"/>
      <c r="O192" s="360"/>
      <c r="P192" s="360"/>
      <c r="Q192" s="360"/>
      <c r="R192" s="360"/>
      <c r="S192" s="360"/>
      <c r="T192" s="361"/>
      <c r="U192" s="121"/>
      <c r="V192" s="121"/>
      <c r="W192" s="121"/>
      <c r="X192" s="121"/>
      <c r="Y192" s="121"/>
    </row>
    <row r="193" spans="1:25" ht="53.25" customHeight="1">
      <c r="A193" s="344"/>
      <c r="B193" s="345"/>
      <c r="C193" s="345"/>
      <c r="D193" s="346"/>
      <c r="E193" s="141"/>
      <c r="F193" s="475" t="s">
        <v>438</v>
      </c>
      <c r="G193" s="476"/>
      <c r="H193" s="125"/>
      <c r="I193" s="125"/>
      <c r="J193" s="125"/>
      <c r="K193" s="362"/>
      <c r="L193" s="363"/>
      <c r="M193" s="363"/>
      <c r="N193" s="363"/>
      <c r="O193" s="363"/>
      <c r="P193" s="363"/>
      <c r="Q193" s="363"/>
      <c r="R193" s="363"/>
      <c r="S193" s="363"/>
      <c r="T193" s="364"/>
      <c r="U193" s="125"/>
      <c r="V193" s="125"/>
      <c r="W193" s="125"/>
      <c r="X193" s="125"/>
      <c r="Y193" s="125"/>
    </row>
    <row r="194" spans="1:25" ht="51.75" customHeight="1">
      <c r="A194" s="344"/>
      <c r="B194" s="345"/>
      <c r="C194" s="345"/>
      <c r="D194" s="346"/>
      <c r="E194" s="134"/>
      <c r="F194" s="351" t="s">
        <v>9</v>
      </c>
      <c r="G194" s="352"/>
      <c r="H194" s="125"/>
      <c r="I194" s="125"/>
      <c r="J194" s="125"/>
      <c r="K194" s="362"/>
      <c r="L194" s="363"/>
      <c r="M194" s="363"/>
      <c r="N194" s="363"/>
      <c r="O194" s="363"/>
      <c r="P194" s="363"/>
      <c r="Q194" s="363"/>
      <c r="R194" s="363"/>
      <c r="S194" s="363"/>
      <c r="T194" s="364"/>
      <c r="U194" s="125"/>
      <c r="V194" s="125"/>
      <c r="W194" s="125"/>
      <c r="X194" s="125"/>
      <c r="Y194" s="125"/>
    </row>
    <row r="195" spans="1:25" ht="65.25" customHeight="1">
      <c r="A195" s="344"/>
      <c r="B195" s="345"/>
      <c r="C195" s="345"/>
      <c r="D195" s="346"/>
      <c r="E195" s="134"/>
      <c r="F195" s="351" t="s">
        <v>439</v>
      </c>
      <c r="G195" s="352"/>
      <c r="H195" s="125"/>
      <c r="I195" s="125"/>
      <c r="J195" s="125"/>
      <c r="K195" s="362"/>
      <c r="L195" s="363"/>
      <c r="M195" s="363"/>
      <c r="N195" s="363"/>
      <c r="O195" s="363"/>
      <c r="P195" s="363"/>
      <c r="Q195" s="363"/>
      <c r="R195" s="363"/>
      <c r="S195" s="363"/>
      <c r="T195" s="364"/>
      <c r="U195" s="125"/>
      <c r="V195" s="125"/>
      <c r="W195" s="125"/>
      <c r="X195" s="125"/>
      <c r="Y195" s="125"/>
    </row>
    <row r="196" spans="1:25" ht="37.5" customHeight="1" thickBot="1">
      <c r="A196" s="347"/>
      <c r="B196" s="348"/>
      <c r="C196" s="348"/>
      <c r="D196" s="349"/>
      <c r="E196" s="140"/>
      <c r="F196" s="355" t="s">
        <v>211</v>
      </c>
      <c r="G196" s="356"/>
      <c r="H196" s="128"/>
      <c r="I196" s="128"/>
      <c r="J196" s="128"/>
      <c r="K196" s="365"/>
      <c r="L196" s="366"/>
      <c r="M196" s="366"/>
      <c r="N196" s="366"/>
      <c r="O196" s="366"/>
      <c r="P196" s="366"/>
      <c r="Q196" s="366"/>
      <c r="R196" s="366"/>
      <c r="S196" s="366"/>
      <c r="T196" s="367"/>
      <c r="U196" s="128"/>
      <c r="V196" s="128"/>
      <c r="W196" s="128"/>
      <c r="X196" s="128"/>
      <c r="Y196" s="128"/>
    </row>
    <row r="197" spans="1:25" ht="24.75" customHeight="1" thickBot="1" thickTop="1">
      <c r="A197" s="350" t="s">
        <v>365</v>
      </c>
      <c r="B197" s="350"/>
      <c r="C197" s="350"/>
      <c r="D197" s="350"/>
      <c r="E197" s="350"/>
      <c r="F197" s="350"/>
      <c r="G197" s="350"/>
      <c r="H197" s="112">
        <f>COUNTIF('隠しシート（記入不要）'!BI5,"１")</f>
        <v>0</v>
      </c>
      <c r="I197" s="112">
        <f>COUNTIF('隠しシート（記入不要）'!BI5,"２")</f>
        <v>0</v>
      </c>
      <c r="J197" s="112">
        <f>COUNTIF('隠しシート（記入不要）'!BI5,"３")</f>
        <v>0</v>
      </c>
      <c r="K197" s="376"/>
      <c r="L197" s="377"/>
      <c r="M197" s="377"/>
      <c r="N197" s="377"/>
      <c r="O197" s="377"/>
      <c r="P197" s="377"/>
      <c r="Q197" s="377"/>
      <c r="R197" s="377"/>
      <c r="S197" s="377"/>
      <c r="T197" s="378"/>
      <c r="U197" s="12"/>
      <c r="V197" s="12"/>
      <c r="W197" s="12"/>
      <c r="X197" s="12"/>
      <c r="Y197" s="12"/>
    </row>
    <row r="198" spans="1:25" ht="15" customHeight="1" thickTop="1">
      <c r="A198" s="374"/>
      <c r="B198" s="374"/>
      <c r="C198" s="374"/>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row>
    <row r="199" spans="1:25" ht="15" customHeight="1" thickBot="1">
      <c r="A199" s="375"/>
      <c r="B199" s="375"/>
      <c r="C199" s="375"/>
      <c r="D199" s="375"/>
      <c r="E199" s="375"/>
      <c r="F199" s="375"/>
      <c r="G199" s="375"/>
      <c r="H199" s="375"/>
      <c r="I199" s="375"/>
      <c r="J199" s="375"/>
      <c r="K199" s="375"/>
      <c r="L199" s="375"/>
      <c r="M199" s="375"/>
      <c r="N199" s="375"/>
      <c r="O199" s="375"/>
      <c r="P199" s="375"/>
      <c r="Q199" s="375"/>
      <c r="R199" s="375"/>
      <c r="S199" s="375"/>
      <c r="T199" s="375"/>
      <c r="U199" s="375"/>
      <c r="V199" s="375"/>
      <c r="W199" s="375"/>
      <c r="X199" s="375"/>
      <c r="Y199" s="375"/>
    </row>
    <row r="200" spans="1:25" s="1" customFormat="1" ht="24.75" customHeight="1" thickBot="1" thickTop="1">
      <c r="A200" s="16"/>
      <c r="B200" s="371" t="s">
        <v>392</v>
      </c>
      <c r="C200" s="372"/>
      <c r="D200" s="372"/>
      <c r="E200" s="372"/>
      <c r="F200" s="372"/>
      <c r="G200" s="372"/>
      <c r="H200" s="372"/>
      <c r="I200" s="372"/>
      <c r="J200" s="372"/>
      <c r="K200" s="372"/>
      <c r="L200" s="372"/>
      <c r="M200" s="372"/>
      <c r="N200" s="372"/>
      <c r="O200" s="372"/>
      <c r="P200" s="372"/>
      <c r="Q200" s="372"/>
      <c r="R200" s="372"/>
      <c r="S200" s="372"/>
      <c r="T200" s="372"/>
      <c r="U200" s="372"/>
      <c r="V200" s="372"/>
      <c r="W200" s="372"/>
      <c r="X200" s="372"/>
      <c r="Y200" s="373"/>
    </row>
    <row r="201" spans="1:25" s="1" customFormat="1" ht="6.75" customHeight="1" thickBot="1" thickTop="1">
      <c r="A201" s="47"/>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6"/>
    </row>
    <row r="202" spans="1:25" ht="60" customHeight="1" thickTop="1">
      <c r="A202" s="341" t="s">
        <v>440</v>
      </c>
      <c r="B202" s="379"/>
      <c r="C202" s="379"/>
      <c r="D202" s="380"/>
      <c r="E202" s="138"/>
      <c r="F202" s="357" t="s">
        <v>627</v>
      </c>
      <c r="G202" s="358"/>
      <c r="H202" s="121"/>
      <c r="I202" s="121"/>
      <c r="J202" s="121"/>
      <c r="K202" s="359"/>
      <c r="L202" s="360"/>
      <c r="M202" s="360"/>
      <c r="N202" s="360"/>
      <c r="O202" s="360"/>
      <c r="P202" s="360"/>
      <c r="Q202" s="360"/>
      <c r="R202" s="360"/>
      <c r="S202" s="360"/>
      <c r="T202" s="361"/>
      <c r="U202" s="121"/>
      <c r="V202" s="121"/>
      <c r="W202" s="121"/>
      <c r="X202" s="121"/>
      <c r="Y202" s="121"/>
    </row>
    <row r="203" spans="1:25" ht="56.25" customHeight="1">
      <c r="A203" s="381"/>
      <c r="B203" s="382"/>
      <c r="C203" s="382"/>
      <c r="D203" s="383"/>
      <c r="E203" s="134"/>
      <c r="F203" s="351" t="s">
        <v>253</v>
      </c>
      <c r="G203" s="451"/>
      <c r="H203" s="125"/>
      <c r="I203" s="125"/>
      <c r="J203" s="125"/>
      <c r="K203" s="362"/>
      <c r="L203" s="363"/>
      <c r="M203" s="363"/>
      <c r="N203" s="363"/>
      <c r="O203" s="363"/>
      <c r="P203" s="363"/>
      <c r="Q203" s="363"/>
      <c r="R203" s="363"/>
      <c r="S203" s="363"/>
      <c r="T203" s="364"/>
      <c r="U203" s="125"/>
      <c r="V203" s="125"/>
      <c r="W203" s="125"/>
      <c r="X203" s="125"/>
      <c r="Y203" s="125"/>
    </row>
    <row r="204" spans="1:25" ht="54.75" customHeight="1">
      <c r="A204" s="381"/>
      <c r="B204" s="382"/>
      <c r="C204" s="382"/>
      <c r="D204" s="383"/>
      <c r="E204" s="141"/>
      <c r="F204" s="387" t="s">
        <v>357</v>
      </c>
      <c r="G204" s="388"/>
      <c r="H204" s="125"/>
      <c r="I204" s="125"/>
      <c r="J204" s="125"/>
      <c r="K204" s="362"/>
      <c r="L204" s="363"/>
      <c r="M204" s="363"/>
      <c r="N204" s="363"/>
      <c r="O204" s="363"/>
      <c r="P204" s="363"/>
      <c r="Q204" s="363"/>
      <c r="R204" s="363"/>
      <c r="S204" s="363"/>
      <c r="T204" s="364"/>
      <c r="U204" s="125"/>
      <c r="V204" s="125"/>
      <c r="W204" s="125"/>
      <c r="X204" s="125"/>
      <c r="Y204" s="125"/>
    </row>
    <row r="205" spans="1:25" ht="51.75" customHeight="1">
      <c r="A205" s="381"/>
      <c r="B205" s="382"/>
      <c r="C205" s="382"/>
      <c r="D205" s="383"/>
      <c r="E205" s="133"/>
      <c r="F205" s="389" t="s">
        <v>260</v>
      </c>
      <c r="G205" s="390"/>
      <c r="H205" s="125"/>
      <c r="I205" s="125"/>
      <c r="J205" s="125"/>
      <c r="K205" s="362"/>
      <c r="L205" s="363"/>
      <c r="M205" s="363"/>
      <c r="N205" s="363"/>
      <c r="O205" s="363"/>
      <c r="P205" s="363"/>
      <c r="Q205" s="363"/>
      <c r="R205" s="363"/>
      <c r="S205" s="363"/>
      <c r="T205" s="364"/>
      <c r="U205" s="125"/>
      <c r="V205" s="125"/>
      <c r="W205" s="125"/>
      <c r="X205" s="125"/>
      <c r="Y205" s="125"/>
    </row>
    <row r="206" spans="1:25" ht="48" customHeight="1" thickBot="1">
      <c r="A206" s="384"/>
      <c r="B206" s="385"/>
      <c r="C206" s="385"/>
      <c r="D206" s="386"/>
      <c r="E206" s="140"/>
      <c r="F206" s="355" t="s">
        <v>211</v>
      </c>
      <c r="G206" s="356"/>
      <c r="H206" s="128"/>
      <c r="I206" s="128"/>
      <c r="J206" s="128"/>
      <c r="K206" s="365"/>
      <c r="L206" s="366"/>
      <c r="M206" s="366"/>
      <c r="N206" s="366"/>
      <c r="O206" s="366"/>
      <c r="P206" s="366"/>
      <c r="Q206" s="366"/>
      <c r="R206" s="366"/>
      <c r="S206" s="366"/>
      <c r="T206" s="367"/>
      <c r="U206" s="128"/>
      <c r="V206" s="128"/>
      <c r="W206" s="128"/>
      <c r="X206" s="128"/>
      <c r="Y206" s="128"/>
    </row>
    <row r="207" spans="1:25" ht="24.75" customHeight="1" thickBot="1" thickTop="1">
      <c r="A207" s="350" t="s">
        <v>366</v>
      </c>
      <c r="B207" s="350"/>
      <c r="C207" s="350"/>
      <c r="D207" s="350"/>
      <c r="E207" s="350"/>
      <c r="F207" s="350"/>
      <c r="G207" s="350"/>
      <c r="H207" s="112">
        <f>COUNTIF('隠しシート（記入不要）'!BK5,"１")</f>
        <v>0</v>
      </c>
      <c r="I207" s="112">
        <f>COUNTIF('隠しシート（記入不要）'!BK5,"２")</f>
        <v>0</v>
      </c>
      <c r="J207" s="112">
        <f>COUNTIF('隠しシート（記入不要）'!BK5,"３")</f>
        <v>0</v>
      </c>
      <c r="K207" s="376"/>
      <c r="L207" s="377"/>
      <c r="M207" s="377"/>
      <c r="N207" s="377"/>
      <c r="O207" s="377"/>
      <c r="P207" s="377"/>
      <c r="Q207" s="377"/>
      <c r="R207" s="377"/>
      <c r="S207" s="377"/>
      <c r="T207" s="378"/>
      <c r="U207" s="12"/>
      <c r="V207" s="12"/>
      <c r="W207" s="12"/>
      <c r="X207" s="12"/>
      <c r="Y207" s="12"/>
    </row>
    <row r="208" spans="1:25" ht="24.75" customHeight="1" thickBot="1" thickTop="1">
      <c r="A208" s="350" t="s">
        <v>173</v>
      </c>
      <c r="B208" s="350"/>
      <c r="C208" s="350"/>
      <c r="D208" s="350"/>
      <c r="E208" s="350"/>
      <c r="F208" s="350"/>
      <c r="G208" s="350"/>
      <c r="H208" s="112">
        <f>SUM(H207,H197,H187,H110,H97,H85)</f>
        <v>0</v>
      </c>
      <c r="I208" s="112">
        <f>SUM(I207,I197,I187,I110,I97,I85)</f>
        <v>0</v>
      </c>
      <c r="J208" s="112">
        <f>SUM(J207,J197,J187,J110,J97,J85)</f>
        <v>0</v>
      </c>
      <c r="K208" s="376"/>
      <c r="L208" s="377"/>
      <c r="M208" s="377"/>
      <c r="N208" s="377"/>
      <c r="O208" s="377"/>
      <c r="P208" s="377"/>
      <c r="Q208" s="377"/>
      <c r="R208" s="377"/>
      <c r="S208" s="377"/>
      <c r="T208" s="378"/>
      <c r="U208" s="12"/>
      <c r="V208" s="12"/>
      <c r="W208" s="12"/>
      <c r="X208" s="12"/>
      <c r="Y208" s="12"/>
    </row>
    <row r="209" spans="1:25" ht="15" customHeight="1" thickTop="1">
      <c r="A209" s="374"/>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row>
    <row r="210" spans="1:25" ht="15" customHeight="1" thickBot="1">
      <c r="A210" s="375"/>
      <c r="B210" s="375"/>
      <c r="C210" s="375"/>
      <c r="D210" s="375"/>
      <c r="E210" s="375"/>
      <c r="F210" s="375"/>
      <c r="G210" s="375"/>
      <c r="H210" s="375"/>
      <c r="I210" s="375"/>
      <c r="J210" s="375"/>
      <c r="K210" s="375"/>
      <c r="L210" s="375"/>
      <c r="M210" s="375"/>
      <c r="N210" s="375"/>
      <c r="O210" s="375"/>
      <c r="P210" s="375"/>
      <c r="Q210" s="375"/>
      <c r="R210" s="375"/>
      <c r="S210" s="375"/>
      <c r="T210" s="375"/>
      <c r="U210" s="375"/>
      <c r="V210" s="375"/>
      <c r="W210" s="375"/>
      <c r="X210" s="375"/>
      <c r="Y210" s="375"/>
    </row>
    <row r="211" spans="1:25" s="1" customFormat="1" ht="24.75" customHeight="1" thickBot="1" thickTop="1">
      <c r="A211" s="16"/>
      <c r="B211" s="371" t="s">
        <v>670</v>
      </c>
      <c r="C211" s="372"/>
      <c r="D211" s="372"/>
      <c r="E211" s="372"/>
      <c r="F211" s="372"/>
      <c r="G211" s="372"/>
      <c r="H211" s="372"/>
      <c r="I211" s="372"/>
      <c r="J211" s="372"/>
      <c r="K211" s="372"/>
      <c r="L211" s="372"/>
      <c r="M211" s="372"/>
      <c r="N211" s="372"/>
      <c r="O211" s="372"/>
      <c r="P211" s="372"/>
      <c r="Q211" s="372"/>
      <c r="R211" s="372"/>
      <c r="S211" s="372"/>
      <c r="T211" s="372"/>
      <c r="U211" s="372"/>
      <c r="V211" s="372"/>
      <c r="W211" s="372"/>
      <c r="X211" s="372"/>
      <c r="Y211" s="373"/>
    </row>
    <row r="212" spans="1:25" s="1" customFormat="1" ht="6.75" customHeight="1" thickBot="1" thickTop="1">
      <c r="A212" s="47"/>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6"/>
    </row>
    <row r="213" spans="1:25" ht="78.75" customHeight="1" thickTop="1">
      <c r="A213" s="341" t="s">
        <v>441</v>
      </c>
      <c r="B213" s="342"/>
      <c r="C213" s="342"/>
      <c r="D213" s="343"/>
      <c r="E213" s="137"/>
      <c r="F213" s="357" t="s">
        <v>252</v>
      </c>
      <c r="G213" s="358"/>
      <c r="H213" s="121"/>
      <c r="I213" s="121"/>
      <c r="J213" s="121"/>
      <c r="K213" s="359"/>
      <c r="L213" s="360"/>
      <c r="M213" s="360"/>
      <c r="N213" s="360"/>
      <c r="O213" s="360"/>
      <c r="P213" s="360"/>
      <c r="Q213" s="360"/>
      <c r="R213" s="360"/>
      <c r="S213" s="360"/>
      <c r="T213" s="361"/>
      <c r="U213" s="121"/>
      <c r="V213" s="121"/>
      <c r="W213" s="121"/>
      <c r="X213" s="121"/>
      <c r="Y213" s="121"/>
    </row>
    <row r="214" spans="1:25" ht="46.5" customHeight="1">
      <c r="A214" s="344"/>
      <c r="B214" s="345"/>
      <c r="C214" s="345"/>
      <c r="D214" s="346"/>
      <c r="E214" s="134"/>
      <c r="F214" s="351" t="s">
        <v>168</v>
      </c>
      <c r="G214" s="352"/>
      <c r="H214" s="125"/>
      <c r="I214" s="125"/>
      <c r="J214" s="125"/>
      <c r="K214" s="362"/>
      <c r="L214" s="363"/>
      <c r="M214" s="363"/>
      <c r="N214" s="363"/>
      <c r="O214" s="363"/>
      <c r="P214" s="363"/>
      <c r="Q214" s="363"/>
      <c r="R214" s="363"/>
      <c r="S214" s="363"/>
      <c r="T214" s="364"/>
      <c r="U214" s="125"/>
      <c r="V214" s="125"/>
      <c r="W214" s="125"/>
      <c r="X214" s="125"/>
      <c r="Y214" s="125"/>
    </row>
    <row r="215" spans="1:25" ht="62.25" customHeight="1">
      <c r="A215" s="344"/>
      <c r="B215" s="345"/>
      <c r="C215" s="345"/>
      <c r="D215" s="346"/>
      <c r="E215" s="134"/>
      <c r="F215" s="351" t="s">
        <v>185</v>
      </c>
      <c r="G215" s="352"/>
      <c r="H215" s="125"/>
      <c r="I215" s="125"/>
      <c r="J215" s="125"/>
      <c r="K215" s="362"/>
      <c r="L215" s="363"/>
      <c r="M215" s="363"/>
      <c r="N215" s="363"/>
      <c r="O215" s="363"/>
      <c r="P215" s="363"/>
      <c r="Q215" s="363"/>
      <c r="R215" s="363"/>
      <c r="S215" s="363"/>
      <c r="T215" s="364"/>
      <c r="U215" s="125"/>
      <c r="V215" s="125"/>
      <c r="W215" s="125"/>
      <c r="X215" s="125"/>
      <c r="Y215" s="125"/>
    </row>
    <row r="216" spans="1:25" ht="57.75" customHeight="1">
      <c r="A216" s="344"/>
      <c r="B216" s="345"/>
      <c r="C216" s="345"/>
      <c r="D216" s="346"/>
      <c r="E216" s="134"/>
      <c r="F216" s="351" t="s">
        <v>599</v>
      </c>
      <c r="G216" s="352"/>
      <c r="H216" s="125"/>
      <c r="I216" s="125"/>
      <c r="J216" s="125"/>
      <c r="K216" s="362"/>
      <c r="L216" s="363"/>
      <c r="M216" s="363"/>
      <c r="N216" s="363"/>
      <c r="O216" s="363"/>
      <c r="P216" s="363"/>
      <c r="Q216" s="363"/>
      <c r="R216" s="363"/>
      <c r="S216" s="363"/>
      <c r="T216" s="364"/>
      <c r="U216" s="125"/>
      <c r="V216" s="125"/>
      <c r="W216" s="125"/>
      <c r="X216" s="125"/>
      <c r="Y216" s="125"/>
    </row>
    <row r="217" spans="1:25" ht="61.5" customHeight="1">
      <c r="A217" s="344"/>
      <c r="B217" s="345"/>
      <c r="C217" s="345"/>
      <c r="D217" s="346"/>
      <c r="E217" s="134"/>
      <c r="F217" s="353" t="s">
        <v>442</v>
      </c>
      <c r="G217" s="354"/>
      <c r="H217" s="125"/>
      <c r="I217" s="125"/>
      <c r="J217" s="125"/>
      <c r="K217" s="362"/>
      <c r="L217" s="363"/>
      <c r="M217" s="363"/>
      <c r="N217" s="363"/>
      <c r="O217" s="363"/>
      <c r="P217" s="363"/>
      <c r="Q217" s="363"/>
      <c r="R217" s="363"/>
      <c r="S217" s="363"/>
      <c r="T217" s="364"/>
      <c r="U217" s="125"/>
      <c r="V217" s="125"/>
      <c r="W217" s="125"/>
      <c r="X217" s="125"/>
      <c r="Y217" s="125"/>
    </row>
    <row r="218" spans="1:25" ht="30.75" customHeight="1" thickBot="1">
      <c r="A218" s="347"/>
      <c r="B218" s="348"/>
      <c r="C218" s="348"/>
      <c r="D218" s="349"/>
      <c r="E218" s="136"/>
      <c r="F218" s="355" t="s">
        <v>211</v>
      </c>
      <c r="G218" s="356"/>
      <c r="H218" s="128"/>
      <c r="I218" s="128"/>
      <c r="J218" s="128"/>
      <c r="K218" s="365"/>
      <c r="L218" s="366"/>
      <c r="M218" s="366"/>
      <c r="N218" s="366"/>
      <c r="O218" s="366"/>
      <c r="P218" s="366"/>
      <c r="Q218" s="366"/>
      <c r="R218" s="366"/>
      <c r="S218" s="366"/>
      <c r="T218" s="367"/>
      <c r="U218" s="128"/>
      <c r="V218" s="128"/>
      <c r="W218" s="128"/>
      <c r="X218" s="128"/>
      <c r="Y218" s="128"/>
    </row>
    <row r="219" spans="1:25" s="1" customFormat="1" ht="6.75" customHeight="1" thickBot="1" thickTop="1">
      <c r="A219" s="47"/>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6"/>
    </row>
    <row r="220" spans="1:25" ht="54" customHeight="1" thickTop="1">
      <c r="A220" s="341" t="s">
        <v>669</v>
      </c>
      <c r="B220" s="342"/>
      <c r="C220" s="342"/>
      <c r="D220" s="343"/>
      <c r="E220" s="138"/>
      <c r="F220" s="357" t="s">
        <v>358</v>
      </c>
      <c r="G220" s="358"/>
      <c r="H220" s="121"/>
      <c r="I220" s="121"/>
      <c r="J220" s="121"/>
      <c r="K220" s="359"/>
      <c r="L220" s="360"/>
      <c r="M220" s="360"/>
      <c r="N220" s="360"/>
      <c r="O220" s="360"/>
      <c r="P220" s="360"/>
      <c r="Q220" s="360"/>
      <c r="R220" s="360"/>
      <c r="S220" s="360"/>
      <c r="T220" s="361"/>
      <c r="U220" s="121"/>
      <c r="V220" s="121"/>
      <c r="W220" s="121"/>
      <c r="X220" s="121"/>
      <c r="Y220" s="121"/>
    </row>
    <row r="221" spans="1:25" ht="53.25" customHeight="1">
      <c r="A221" s="344"/>
      <c r="B221" s="345"/>
      <c r="C221" s="345"/>
      <c r="D221" s="346"/>
      <c r="E221" s="134"/>
      <c r="F221" s="351" t="s">
        <v>94</v>
      </c>
      <c r="G221" s="352"/>
      <c r="H221" s="125"/>
      <c r="I221" s="125"/>
      <c r="J221" s="125"/>
      <c r="K221" s="362"/>
      <c r="L221" s="363"/>
      <c r="M221" s="363"/>
      <c r="N221" s="363"/>
      <c r="O221" s="363"/>
      <c r="P221" s="363"/>
      <c r="Q221" s="363"/>
      <c r="R221" s="363"/>
      <c r="S221" s="363"/>
      <c r="T221" s="364"/>
      <c r="U221" s="125"/>
      <c r="V221" s="125"/>
      <c r="W221" s="125"/>
      <c r="X221" s="125"/>
      <c r="Y221" s="125"/>
    </row>
    <row r="222" spans="1:25" ht="51.75" customHeight="1">
      <c r="A222" s="344"/>
      <c r="B222" s="345"/>
      <c r="C222" s="345"/>
      <c r="D222" s="346"/>
      <c r="E222" s="134"/>
      <c r="F222" s="351" t="s">
        <v>443</v>
      </c>
      <c r="G222" s="352"/>
      <c r="H222" s="125"/>
      <c r="I222" s="125"/>
      <c r="J222" s="125"/>
      <c r="K222" s="362"/>
      <c r="L222" s="363"/>
      <c r="M222" s="363"/>
      <c r="N222" s="363"/>
      <c r="O222" s="363"/>
      <c r="P222" s="363"/>
      <c r="Q222" s="363"/>
      <c r="R222" s="363"/>
      <c r="S222" s="363"/>
      <c r="T222" s="364"/>
      <c r="U222" s="125"/>
      <c r="V222" s="125"/>
      <c r="W222" s="125"/>
      <c r="X222" s="125"/>
      <c r="Y222" s="125"/>
    </row>
    <row r="223" spans="1:25" ht="52.5" customHeight="1">
      <c r="A223" s="344"/>
      <c r="B223" s="345"/>
      <c r="C223" s="345"/>
      <c r="D223" s="346"/>
      <c r="E223" s="134"/>
      <c r="F223" s="351" t="s">
        <v>444</v>
      </c>
      <c r="G223" s="352"/>
      <c r="H223" s="125"/>
      <c r="I223" s="125"/>
      <c r="J223" s="125"/>
      <c r="K223" s="362"/>
      <c r="L223" s="363"/>
      <c r="M223" s="363"/>
      <c r="N223" s="363"/>
      <c r="O223" s="363"/>
      <c r="P223" s="363"/>
      <c r="Q223" s="363"/>
      <c r="R223" s="363"/>
      <c r="S223" s="363"/>
      <c r="T223" s="364"/>
      <c r="U223" s="125"/>
      <c r="V223" s="125"/>
      <c r="W223" s="125"/>
      <c r="X223" s="125"/>
      <c r="Y223" s="125"/>
    </row>
    <row r="224" spans="1:25" ht="42" customHeight="1" thickBot="1">
      <c r="A224" s="347"/>
      <c r="B224" s="348"/>
      <c r="C224" s="348"/>
      <c r="D224" s="349"/>
      <c r="E224" s="140"/>
      <c r="F224" s="355" t="s">
        <v>211</v>
      </c>
      <c r="G224" s="356"/>
      <c r="H224" s="128"/>
      <c r="I224" s="128"/>
      <c r="J224" s="128"/>
      <c r="K224" s="365"/>
      <c r="L224" s="366"/>
      <c r="M224" s="366"/>
      <c r="N224" s="366"/>
      <c r="O224" s="366"/>
      <c r="P224" s="366"/>
      <c r="Q224" s="366"/>
      <c r="R224" s="366"/>
      <c r="S224" s="366"/>
      <c r="T224" s="367"/>
      <c r="U224" s="128"/>
      <c r="V224" s="128"/>
      <c r="W224" s="128"/>
      <c r="X224" s="128"/>
      <c r="Y224" s="128"/>
    </row>
    <row r="225" spans="1:25" ht="24.75" customHeight="1" thickBot="1" thickTop="1">
      <c r="A225" s="350" t="s">
        <v>174</v>
      </c>
      <c r="B225" s="350"/>
      <c r="C225" s="350"/>
      <c r="D225" s="350"/>
      <c r="E225" s="350"/>
      <c r="F225" s="350"/>
      <c r="G225" s="350"/>
      <c r="H225" s="112">
        <f>COUNTIF('隠しシート（記入不要）'!BM5:BO5,"１")</f>
        <v>0</v>
      </c>
      <c r="I225" s="112">
        <f>COUNTIF('隠しシート（記入不要）'!BM5:BO5,"２")</f>
        <v>0</v>
      </c>
      <c r="J225" s="112">
        <f>COUNTIF('隠しシート（記入不要）'!BM5:BO5,"３")</f>
        <v>0</v>
      </c>
      <c r="K225" s="376"/>
      <c r="L225" s="377"/>
      <c r="M225" s="377"/>
      <c r="N225" s="377"/>
      <c r="O225" s="377"/>
      <c r="P225" s="377"/>
      <c r="Q225" s="377"/>
      <c r="R225" s="377"/>
      <c r="S225" s="377"/>
      <c r="T225" s="378"/>
      <c r="U225" s="12"/>
      <c r="V225" s="12"/>
      <c r="W225" s="12"/>
      <c r="X225" s="12"/>
      <c r="Y225" s="12"/>
    </row>
    <row r="226" spans="1:25" ht="15" customHeight="1" thickTop="1">
      <c r="A226" s="374"/>
      <c r="B226" s="374"/>
      <c r="C226" s="374"/>
      <c r="D226" s="374"/>
      <c r="E226" s="374"/>
      <c r="F226" s="374"/>
      <c r="G226" s="374"/>
      <c r="H226" s="374"/>
      <c r="I226" s="374"/>
      <c r="J226" s="374"/>
      <c r="K226" s="374"/>
      <c r="L226" s="374"/>
      <c r="M226" s="374"/>
      <c r="N226" s="374"/>
      <c r="O226" s="374"/>
      <c r="P226" s="374"/>
      <c r="Q226" s="374"/>
      <c r="R226" s="374"/>
      <c r="S226" s="374"/>
      <c r="T226" s="374"/>
      <c r="U226" s="374"/>
      <c r="V226" s="374"/>
      <c r="W226" s="374"/>
      <c r="X226" s="374"/>
      <c r="Y226" s="374"/>
    </row>
    <row r="227" spans="1:25" ht="15" customHeight="1" thickBot="1">
      <c r="A227" s="375"/>
      <c r="B227" s="375"/>
      <c r="C227" s="375"/>
      <c r="D227" s="375"/>
      <c r="E227" s="375"/>
      <c r="F227" s="375"/>
      <c r="G227" s="375"/>
      <c r="H227" s="375"/>
      <c r="I227" s="375"/>
      <c r="J227" s="375"/>
      <c r="K227" s="375"/>
      <c r="L227" s="375"/>
      <c r="M227" s="375"/>
      <c r="N227" s="375"/>
      <c r="O227" s="375"/>
      <c r="P227" s="375"/>
      <c r="Q227" s="375"/>
      <c r="R227" s="375"/>
      <c r="S227" s="375"/>
      <c r="T227" s="375"/>
      <c r="U227" s="375"/>
      <c r="V227" s="375"/>
      <c r="W227" s="375"/>
      <c r="X227" s="375"/>
      <c r="Y227" s="375"/>
    </row>
    <row r="228" spans="1:25" s="1" customFormat="1" ht="24.75" customHeight="1" thickBot="1" thickTop="1">
      <c r="A228" s="16"/>
      <c r="B228" s="371" t="s">
        <v>0</v>
      </c>
      <c r="C228" s="372"/>
      <c r="D228" s="372"/>
      <c r="E228" s="372"/>
      <c r="F228" s="372"/>
      <c r="G228" s="372"/>
      <c r="H228" s="372"/>
      <c r="I228" s="372"/>
      <c r="J228" s="372"/>
      <c r="K228" s="372"/>
      <c r="L228" s="372"/>
      <c r="M228" s="372"/>
      <c r="N228" s="372"/>
      <c r="O228" s="372"/>
      <c r="P228" s="372"/>
      <c r="Q228" s="372"/>
      <c r="R228" s="372"/>
      <c r="S228" s="372"/>
      <c r="T228" s="372"/>
      <c r="U228" s="372"/>
      <c r="V228" s="372"/>
      <c r="W228" s="372"/>
      <c r="X228" s="372"/>
      <c r="Y228" s="373"/>
    </row>
    <row r="229" spans="1:25" s="1" customFormat="1" ht="6.75" customHeight="1" thickBot="1" thickTop="1">
      <c r="A229" s="47"/>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6"/>
    </row>
    <row r="230" spans="1:25" ht="57" customHeight="1" thickTop="1">
      <c r="A230" s="341" t="s">
        <v>445</v>
      </c>
      <c r="B230" s="342"/>
      <c r="C230" s="342"/>
      <c r="D230" s="343"/>
      <c r="E230" s="138"/>
      <c r="F230" s="357" t="s">
        <v>446</v>
      </c>
      <c r="G230" s="358"/>
      <c r="H230" s="121"/>
      <c r="I230" s="121"/>
      <c r="J230" s="121"/>
      <c r="K230" s="359"/>
      <c r="L230" s="360"/>
      <c r="M230" s="360"/>
      <c r="N230" s="360"/>
      <c r="O230" s="360"/>
      <c r="P230" s="360"/>
      <c r="Q230" s="360"/>
      <c r="R230" s="360"/>
      <c r="S230" s="360"/>
      <c r="T230" s="361"/>
      <c r="U230" s="121"/>
      <c r="V230" s="121"/>
      <c r="W230" s="121"/>
      <c r="X230" s="121"/>
      <c r="Y230" s="121"/>
    </row>
    <row r="231" spans="1:25" ht="62.25" customHeight="1">
      <c r="A231" s="344"/>
      <c r="B231" s="345"/>
      <c r="C231" s="345"/>
      <c r="D231" s="346"/>
      <c r="E231" s="134"/>
      <c r="F231" s="351" t="s">
        <v>186</v>
      </c>
      <c r="G231" s="352"/>
      <c r="H231" s="125"/>
      <c r="I231" s="125"/>
      <c r="J231" s="125"/>
      <c r="K231" s="362"/>
      <c r="L231" s="363"/>
      <c r="M231" s="363"/>
      <c r="N231" s="363"/>
      <c r="O231" s="363"/>
      <c r="P231" s="363"/>
      <c r="Q231" s="363"/>
      <c r="R231" s="363"/>
      <c r="S231" s="363"/>
      <c r="T231" s="364"/>
      <c r="U231" s="125"/>
      <c r="V231" s="125"/>
      <c r="W231" s="125"/>
      <c r="X231" s="125"/>
      <c r="Y231" s="125"/>
    </row>
    <row r="232" spans="1:25" ht="30.75" customHeight="1">
      <c r="A232" s="344"/>
      <c r="B232" s="345"/>
      <c r="C232" s="345"/>
      <c r="D232" s="346"/>
      <c r="E232" s="134"/>
      <c r="F232" s="351" t="s">
        <v>188</v>
      </c>
      <c r="G232" s="352"/>
      <c r="H232" s="125"/>
      <c r="I232" s="125"/>
      <c r="J232" s="125"/>
      <c r="K232" s="362"/>
      <c r="L232" s="363"/>
      <c r="M232" s="363"/>
      <c r="N232" s="363"/>
      <c r="O232" s="363"/>
      <c r="P232" s="363"/>
      <c r="Q232" s="363"/>
      <c r="R232" s="363"/>
      <c r="S232" s="363"/>
      <c r="T232" s="364"/>
      <c r="U232" s="125"/>
      <c r="V232" s="125"/>
      <c r="W232" s="125"/>
      <c r="X232" s="125"/>
      <c r="Y232" s="125"/>
    </row>
    <row r="233" spans="1:25" ht="57.75" customHeight="1">
      <c r="A233" s="344"/>
      <c r="B233" s="345"/>
      <c r="C233" s="345"/>
      <c r="D233" s="346"/>
      <c r="E233" s="134"/>
      <c r="F233" s="351" t="s">
        <v>628</v>
      </c>
      <c r="G233" s="352"/>
      <c r="H233" s="125"/>
      <c r="I233" s="125"/>
      <c r="J233" s="125"/>
      <c r="K233" s="362"/>
      <c r="L233" s="363"/>
      <c r="M233" s="363"/>
      <c r="N233" s="363"/>
      <c r="O233" s="363"/>
      <c r="P233" s="363"/>
      <c r="Q233" s="363"/>
      <c r="R233" s="363"/>
      <c r="S233" s="363"/>
      <c r="T233" s="364"/>
      <c r="U233" s="125"/>
      <c r="V233" s="125"/>
      <c r="W233" s="125"/>
      <c r="X233" s="125"/>
      <c r="Y233" s="125"/>
    </row>
    <row r="234" spans="1:25" ht="57.75" customHeight="1">
      <c r="A234" s="344"/>
      <c r="B234" s="345"/>
      <c r="C234" s="345"/>
      <c r="D234" s="346"/>
      <c r="E234" s="134"/>
      <c r="F234" s="351" t="s">
        <v>189</v>
      </c>
      <c r="G234" s="352"/>
      <c r="H234" s="125"/>
      <c r="I234" s="125"/>
      <c r="J234" s="125"/>
      <c r="K234" s="362"/>
      <c r="L234" s="363"/>
      <c r="M234" s="363"/>
      <c r="N234" s="363"/>
      <c r="O234" s="363"/>
      <c r="P234" s="363"/>
      <c r="Q234" s="363"/>
      <c r="R234" s="363"/>
      <c r="S234" s="363"/>
      <c r="T234" s="364"/>
      <c r="U234" s="125"/>
      <c r="V234" s="125"/>
      <c r="W234" s="125"/>
      <c r="X234" s="125"/>
      <c r="Y234" s="125"/>
    </row>
    <row r="235" spans="1:25" ht="33.75" customHeight="1">
      <c r="A235" s="344"/>
      <c r="B235" s="345"/>
      <c r="C235" s="345"/>
      <c r="D235" s="346"/>
      <c r="E235" s="134"/>
      <c r="F235" s="351" t="s">
        <v>190</v>
      </c>
      <c r="G235" s="352"/>
      <c r="H235" s="125"/>
      <c r="I235" s="125"/>
      <c r="J235" s="125"/>
      <c r="K235" s="362"/>
      <c r="L235" s="363"/>
      <c r="M235" s="363"/>
      <c r="N235" s="363"/>
      <c r="O235" s="363"/>
      <c r="P235" s="363"/>
      <c r="Q235" s="363"/>
      <c r="R235" s="363"/>
      <c r="S235" s="363"/>
      <c r="T235" s="364"/>
      <c r="U235" s="125"/>
      <c r="V235" s="125"/>
      <c r="W235" s="125"/>
      <c r="X235" s="125"/>
      <c r="Y235" s="125"/>
    </row>
    <row r="236" spans="1:25" ht="57" customHeight="1">
      <c r="A236" s="344"/>
      <c r="B236" s="345"/>
      <c r="C236" s="345"/>
      <c r="D236" s="346"/>
      <c r="E236" s="133"/>
      <c r="F236" s="353" t="s">
        <v>10</v>
      </c>
      <c r="G236" s="354"/>
      <c r="H236" s="125"/>
      <c r="I236" s="125"/>
      <c r="J236" s="125"/>
      <c r="K236" s="362"/>
      <c r="L236" s="363"/>
      <c r="M236" s="363"/>
      <c r="N236" s="363"/>
      <c r="O236" s="363"/>
      <c r="P236" s="363"/>
      <c r="Q236" s="363"/>
      <c r="R236" s="363"/>
      <c r="S236" s="363"/>
      <c r="T236" s="364"/>
      <c r="U236" s="125"/>
      <c r="V236" s="125"/>
      <c r="W236" s="125"/>
      <c r="X236" s="125"/>
      <c r="Y236" s="125"/>
    </row>
    <row r="237" spans="1:25" ht="30.75" customHeight="1" thickBot="1">
      <c r="A237" s="347"/>
      <c r="B237" s="348"/>
      <c r="C237" s="348"/>
      <c r="D237" s="349"/>
      <c r="E237" s="140"/>
      <c r="F237" s="355" t="s">
        <v>211</v>
      </c>
      <c r="G237" s="356"/>
      <c r="H237" s="128"/>
      <c r="I237" s="128"/>
      <c r="J237" s="128"/>
      <c r="K237" s="365"/>
      <c r="L237" s="366"/>
      <c r="M237" s="366"/>
      <c r="N237" s="366"/>
      <c r="O237" s="366"/>
      <c r="P237" s="366"/>
      <c r="Q237" s="366"/>
      <c r="R237" s="366"/>
      <c r="S237" s="366"/>
      <c r="T237" s="367"/>
      <c r="U237" s="128"/>
      <c r="V237" s="128"/>
      <c r="W237" s="128"/>
      <c r="X237" s="128"/>
      <c r="Y237" s="128"/>
    </row>
    <row r="238" spans="1:25" s="1" customFormat="1" ht="6.75" customHeight="1" thickBot="1" thickTop="1">
      <c r="A238" s="47"/>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6"/>
    </row>
    <row r="239" spans="1:25" ht="48" customHeight="1" thickTop="1">
      <c r="A239" s="341" t="s">
        <v>95</v>
      </c>
      <c r="B239" s="342"/>
      <c r="C239" s="342"/>
      <c r="D239" s="343"/>
      <c r="E239" s="138"/>
      <c r="F239" s="357" t="s">
        <v>96</v>
      </c>
      <c r="G239" s="358"/>
      <c r="H239" s="121"/>
      <c r="I239" s="121"/>
      <c r="J239" s="121"/>
      <c r="K239" s="359"/>
      <c r="L239" s="360"/>
      <c r="M239" s="360"/>
      <c r="N239" s="360"/>
      <c r="O239" s="360"/>
      <c r="P239" s="360"/>
      <c r="Q239" s="360"/>
      <c r="R239" s="360"/>
      <c r="S239" s="360"/>
      <c r="T239" s="361"/>
      <c r="U239" s="121"/>
      <c r="V239" s="121"/>
      <c r="W239" s="121"/>
      <c r="X239" s="121"/>
      <c r="Y239" s="121"/>
    </row>
    <row r="240" spans="1:25" ht="78.75" customHeight="1">
      <c r="A240" s="344"/>
      <c r="B240" s="345"/>
      <c r="C240" s="345"/>
      <c r="D240" s="346"/>
      <c r="E240" s="134"/>
      <c r="F240" s="387" t="s">
        <v>11</v>
      </c>
      <c r="G240" s="388"/>
      <c r="H240" s="125"/>
      <c r="I240" s="125"/>
      <c r="J240" s="125"/>
      <c r="K240" s="362"/>
      <c r="L240" s="363"/>
      <c r="M240" s="363"/>
      <c r="N240" s="363"/>
      <c r="O240" s="363"/>
      <c r="P240" s="363"/>
      <c r="Q240" s="363"/>
      <c r="R240" s="363"/>
      <c r="S240" s="363"/>
      <c r="T240" s="364"/>
      <c r="U240" s="125"/>
      <c r="V240" s="125"/>
      <c r="W240" s="125"/>
      <c r="X240" s="125"/>
      <c r="Y240" s="125"/>
    </row>
    <row r="241" spans="1:25" ht="71.25" customHeight="1">
      <c r="A241" s="344"/>
      <c r="B241" s="345"/>
      <c r="C241" s="345"/>
      <c r="D241" s="346"/>
      <c r="E241" s="134"/>
      <c r="F241" s="351" t="s">
        <v>447</v>
      </c>
      <c r="G241" s="352"/>
      <c r="H241" s="125"/>
      <c r="I241" s="125"/>
      <c r="J241" s="125"/>
      <c r="K241" s="362"/>
      <c r="L241" s="363"/>
      <c r="M241" s="363"/>
      <c r="N241" s="363"/>
      <c r="O241" s="363"/>
      <c r="P241" s="363"/>
      <c r="Q241" s="363"/>
      <c r="R241" s="363"/>
      <c r="S241" s="363"/>
      <c r="T241" s="364"/>
      <c r="U241" s="125"/>
      <c r="V241" s="125"/>
      <c r="W241" s="125"/>
      <c r="X241" s="125"/>
      <c r="Y241" s="125"/>
    </row>
    <row r="242" spans="1:25" ht="55.5" customHeight="1">
      <c r="A242" s="344"/>
      <c r="B242" s="345"/>
      <c r="C242" s="345"/>
      <c r="D242" s="346"/>
      <c r="E242" s="134"/>
      <c r="F242" s="389" t="s">
        <v>448</v>
      </c>
      <c r="G242" s="390"/>
      <c r="H242" s="125"/>
      <c r="I242" s="125"/>
      <c r="J242" s="125"/>
      <c r="K242" s="362"/>
      <c r="L242" s="363"/>
      <c r="M242" s="363"/>
      <c r="N242" s="363"/>
      <c r="O242" s="363"/>
      <c r="P242" s="363"/>
      <c r="Q242" s="363"/>
      <c r="R242" s="363"/>
      <c r="S242" s="363"/>
      <c r="T242" s="364"/>
      <c r="U242" s="125"/>
      <c r="V242" s="125"/>
      <c r="W242" s="125"/>
      <c r="X242" s="125"/>
      <c r="Y242" s="125"/>
    </row>
    <row r="243" spans="1:25" ht="48" customHeight="1" thickBot="1">
      <c r="A243" s="347"/>
      <c r="B243" s="348"/>
      <c r="C243" s="348"/>
      <c r="D243" s="349"/>
      <c r="E243" s="133"/>
      <c r="F243" s="355" t="s">
        <v>211</v>
      </c>
      <c r="G243" s="356"/>
      <c r="H243" s="128"/>
      <c r="I243" s="128"/>
      <c r="J243" s="128"/>
      <c r="K243" s="365"/>
      <c r="L243" s="366"/>
      <c r="M243" s="366"/>
      <c r="N243" s="366"/>
      <c r="O243" s="366"/>
      <c r="P243" s="366"/>
      <c r="Q243" s="366"/>
      <c r="R243" s="366"/>
      <c r="S243" s="366"/>
      <c r="T243" s="367"/>
      <c r="U243" s="128"/>
      <c r="V243" s="128"/>
      <c r="W243" s="128"/>
      <c r="X243" s="128"/>
      <c r="Y243" s="128"/>
    </row>
    <row r="244" spans="1:25" ht="24.75" customHeight="1" thickBot="1" thickTop="1">
      <c r="A244" s="350" t="s">
        <v>175</v>
      </c>
      <c r="B244" s="350"/>
      <c r="C244" s="350"/>
      <c r="D244" s="350"/>
      <c r="E244" s="350"/>
      <c r="F244" s="350"/>
      <c r="G244" s="350"/>
      <c r="H244" s="112">
        <f>COUNTIF('隠しシート（記入不要）'!BQ5:BS5,"１")</f>
        <v>0</v>
      </c>
      <c r="I244" s="112">
        <f>COUNTIF('隠しシート（記入不要）'!BQ5:BS5,"２")</f>
        <v>0</v>
      </c>
      <c r="J244" s="112">
        <f>COUNTIF('隠しシート（記入不要）'!BQ5:BS5,"３")</f>
        <v>0</v>
      </c>
      <c r="K244" s="376"/>
      <c r="L244" s="377"/>
      <c r="M244" s="377"/>
      <c r="N244" s="377"/>
      <c r="O244" s="377"/>
      <c r="P244" s="377"/>
      <c r="Q244" s="377"/>
      <c r="R244" s="377"/>
      <c r="S244" s="377"/>
      <c r="T244" s="378"/>
      <c r="U244" s="12"/>
      <c r="V244" s="12"/>
      <c r="W244" s="12"/>
      <c r="X244" s="12"/>
      <c r="Y244" s="12"/>
    </row>
    <row r="245" spans="1:25" ht="15" customHeight="1" thickTop="1">
      <c r="A245" s="374"/>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74"/>
      <c r="Y245" s="374"/>
    </row>
    <row r="246" spans="1:25" ht="15" customHeight="1">
      <c r="A246" s="375"/>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row>
    <row r="247" spans="1:25" s="1" customFormat="1" ht="24.75" customHeight="1" thickBot="1">
      <c r="A247" s="368" t="s">
        <v>244</v>
      </c>
      <c r="B247" s="369"/>
      <c r="C247" s="369"/>
      <c r="D247" s="369"/>
      <c r="E247" s="369"/>
      <c r="F247" s="369"/>
      <c r="G247" s="369"/>
      <c r="H247" s="369"/>
      <c r="I247" s="369"/>
      <c r="J247" s="369"/>
      <c r="K247" s="369"/>
      <c r="L247" s="369"/>
      <c r="M247" s="369"/>
      <c r="N247" s="369"/>
      <c r="O247" s="369"/>
      <c r="P247" s="369"/>
      <c r="Q247" s="369"/>
      <c r="R247" s="369"/>
      <c r="S247" s="369"/>
      <c r="T247" s="369"/>
      <c r="U247" s="369"/>
      <c r="V247" s="369"/>
      <c r="W247" s="369"/>
      <c r="X247" s="369"/>
      <c r="Y247" s="370"/>
    </row>
    <row r="248" spans="1:25" s="1" customFormat="1" ht="24.75" customHeight="1" thickBot="1" thickTop="1">
      <c r="A248" s="9"/>
      <c r="B248" s="371" t="s">
        <v>603</v>
      </c>
      <c r="C248" s="372"/>
      <c r="D248" s="372"/>
      <c r="E248" s="372"/>
      <c r="F248" s="372"/>
      <c r="G248" s="372"/>
      <c r="H248" s="372"/>
      <c r="I248" s="372"/>
      <c r="J248" s="372"/>
      <c r="K248" s="372"/>
      <c r="L248" s="372"/>
      <c r="M248" s="372"/>
      <c r="N248" s="372"/>
      <c r="O248" s="372"/>
      <c r="P248" s="372"/>
      <c r="Q248" s="372"/>
      <c r="R248" s="372"/>
      <c r="S248" s="372"/>
      <c r="T248" s="372"/>
      <c r="U248" s="372"/>
      <c r="V248" s="372"/>
      <c r="W248" s="372"/>
      <c r="X248" s="372"/>
      <c r="Y248" s="373"/>
    </row>
    <row r="249" spans="1:25" s="1" customFormat="1" ht="6.75" customHeight="1" thickBot="1" thickTop="1">
      <c r="A249" s="47"/>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6"/>
    </row>
    <row r="250" spans="1:25" ht="54.75" customHeight="1" thickTop="1">
      <c r="A250" s="459" t="s">
        <v>97</v>
      </c>
      <c r="B250" s="460"/>
      <c r="C250" s="460"/>
      <c r="D250" s="461"/>
      <c r="E250" s="141"/>
      <c r="F250" s="357" t="s">
        <v>580</v>
      </c>
      <c r="G250" s="358"/>
      <c r="H250" s="121"/>
      <c r="I250" s="121"/>
      <c r="J250" s="121"/>
      <c r="K250" s="359"/>
      <c r="L250" s="360"/>
      <c r="M250" s="360"/>
      <c r="N250" s="360"/>
      <c r="O250" s="360"/>
      <c r="P250" s="360"/>
      <c r="Q250" s="360"/>
      <c r="R250" s="360"/>
      <c r="S250" s="360"/>
      <c r="T250" s="361"/>
      <c r="U250" s="121"/>
      <c r="V250" s="121"/>
      <c r="W250" s="121"/>
      <c r="X250" s="121"/>
      <c r="Y250" s="121"/>
    </row>
    <row r="251" spans="1:25" ht="60" customHeight="1">
      <c r="A251" s="462"/>
      <c r="B251" s="460"/>
      <c r="C251" s="460"/>
      <c r="D251" s="461"/>
      <c r="E251" s="134"/>
      <c r="F251" s="351" t="s">
        <v>581</v>
      </c>
      <c r="G251" s="352"/>
      <c r="H251" s="125"/>
      <c r="I251" s="125"/>
      <c r="J251" s="125"/>
      <c r="K251" s="362"/>
      <c r="L251" s="363"/>
      <c r="M251" s="363"/>
      <c r="N251" s="363"/>
      <c r="O251" s="363"/>
      <c r="P251" s="363"/>
      <c r="Q251" s="363"/>
      <c r="R251" s="363"/>
      <c r="S251" s="363"/>
      <c r="T251" s="364"/>
      <c r="U251" s="125"/>
      <c r="V251" s="125"/>
      <c r="W251" s="125"/>
      <c r="X251" s="125"/>
      <c r="Y251" s="125"/>
    </row>
    <row r="252" spans="1:25" ht="48" customHeight="1" thickBot="1">
      <c r="A252" s="463"/>
      <c r="B252" s="464"/>
      <c r="C252" s="464"/>
      <c r="D252" s="465"/>
      <c r="E252" s="136"/>
      <c r="F252" s="355" t="s">
        <v>211</v>
      </c>
      <c r="G252" s="356"/>
      <c r="H252" s="128"/>
      <c r="I252" s="128"/>
      <c r="J252" s="128"/>
      <c r="K252" s="365"/>
      <c r="L252" s="366"/>
      <c r="M252" s="366"/>
      <c r="N252" s="366"/>
      <c r="O252" s="366"/>
      <c r="P252" s="366"/>
      <c r="Q252" s="366"/>
      <c r="R252" s="366"/>
      <c r="S252" s="366"/>
      <c r="T252" s="367"/>
      <c r="U252" s="128"/>
      <c r="V252" s="128"/>
      <c r="W252" s="128"/>
      <c r="X252" s="128"/>
      <c r="Y252" s="128"/>
    </row>
    <row r="253" spans="1:25" s="1" customFormat="1" ht="6.75" customHeight="1" thickBot="1" thickTop="1">
      <c r="A253" s="47"/>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6"/>
    </row>
    <row r="254" spans="1:25" ht="57.75" customHeight="1" thickTop="1">
      <c r="A254" s="341" t="s">
        <v>449</v>
      </c>
      <c r="B254" s="342"/>
      <c r="C254" s="342"/>
      <c r="D254" s="343"/>
      <c r="E254" s="138"/>
      <c r="F254" s="357" t="s">
        <v>600</v>
      </c>
      <c r="G254" s="358"/>
      <c r="H254" s="121"/>
      <c r="I254" s="121"/>
      <c r="J254" s="121"/>
      <c r="K254" s="359"/>
      <c r="L254" s="360"/>
      <c r="M254" s="360"/>
      <c r="N254" s="360"/>
      <c r="O254" s="360"/>
      <c r="P254" s="360"/>
      <c r="Q254" s="360"/>
      <c r="R254" s="360"/>
      <c r="S254" s="360"/>
      <c r="T254" s="361"/>
      <c r="U254" s="121"/>
      <c r="V254" s="121"/>
      <c r="W254" s="121"/>
      <c r="X254" s="121"/>
      <c r="Y254" s="121"/>
    </row>
    <row r="255" spans="1:25" ht="63.75" customHeight="1">
      <c r="A255" s="344"/>
      <c r="B255" s="345"/>
      <c r="C255" s="345"/>
      <c r="D255" s="346"/>
      <c r="E255" s="133"/>
      <c r="F255" s="353" t="s">
        <v>601</v>
      </c>
      <c r="G255" s="354"/>
      <c r="H255" s="125"/>
      <c r="I255" s="125"/>
      <c r="J255" s="125"/>
      <c r="K255" s="362"/>
      <c r="L255" s="363"/>
      <c r="M255" s="363"/>
      <c r="N255" s="363"/>
      <c r="O255" s="363"/>
      <c r="P255" s="363"/>
      <c r="Q255" s="363"/>
      <c r="R255" s="363"/>
      <c r="S255" s="363"/>
      <c r="T255" s="364"/>
      <c r="U255" s="125"/>
      <c r="V255" s="125"/>
      <c r="W255" s="125"/>
      <c r="X255" s="125"/>
      <c r="Y255" s="125"/>
    </row>
    <row r="256" spans="1:25" ht="57" customHeight="1">
      <c r="A256" s="344"/>
      <c r="B256" s="345"/>
      <c r="C256" s="345"/>
      <c r="D256" s="346"/>
      <c r="E256" s="134"/>
      <c r="F256" s="351" t="s">
        <v>450</v>
      </c>
      <c r="G256" s="352"/>
      <c r="H256" s="125"/>
      <c r="I256" s="125"/>
      <c r="J256" s="125"/>
      <c r="K256" s="362"/>
      <c r="L256" s="363"/>
      <c r="M256" s="363"/>
      <c r="N256" s="363"/>
      <c r="O256" s="363"/>
      <c r="P256" s="363"/>
      <c r="Q256" s="363"/>
      <c r="R256" s="363"/>
      <c r="S256" s="363"/>
      <c r="T256" s="364"/>
      <c r="U256" s="125"/>
      <c r="V256" s="125"/>
      <c r="W256" s="125"/>
      <c r="X256" s="125"/>
      <c r="Y256" s="125"/>
    </row>
    <row r="257" spans="1:25" ht="53.25" customHeight="1">
      <c r="A257" s="344"/>
      <c r="B257" s="345"/>
      <c r="C257" s="345"/>
      <c r="D257" s="346"/>
      <c r="E257" s="134"/>
      <c r="F257" s="351" t="s">
        <v>582</v>
      </c>
      <c r="G257" s="352"/>
      <c r="H257" s="125"/>
      <c r="I257" s="125"/>
      <c r="J257" s="125"/>
      <c r="K257" s="362"/>
      <c r="L257" s="363"/>
      <c r="M257" s="363"/>
      <c r="N257" s="363"/>
      <c r="O257" s="363"/>
      <c r="P257" s="363"/>
      <c r="Q257" s="363"/>
      <c r="R257" s="363"/>
      <c r="S257" s="363"/>
      <c r="T257" s="364"/>
      <c r="U257" s="125"/>
      <c r="V257" s="125"/>
      <c r="W257" s="125"/>
      <c r="X257" s="125"/>
      <c r="Y257" s="125"/>
    </row>
    <row r="258" spans="1:25" ht="59.25" customHeight="1">
      <c r="A258" s="344"/>
      <c r="B258" s="345"/>
      <c r="C258" s="345"/>
      <c r="D258" s="346"/>
      <c r="E258" s="134"/>
      <c r="F258" s="351" t="s">
        <v>583</v>
      </c>
      <c r="G258" s="352"/>
      <c r="H258" s="125"/>
      <c r="I258" s="125"/>
      <c r="J258" s="125"/>
      <c r="K258" s="362"/>
      <c r="L258" s="363"/>
      <c r="M258" s="363"/>
      <c r="N258" s="363"/>
      <c r="O258" s="363"/>
      <c r="P258" s="363"/>
      <c r="Q258" s="363"/>
      <c r="R258" s="363"/>
      <c r="S258" s="363"/>
      <c r="T258" s="364"/>
      <c r="U258" s="125"/>
      <c r="V258" s="125"/>
      <c r="W258" s="125"/>
      <c r="X258" s="125"/>
      <c r="Y258" s="125"/>
    </row>
    <row r="259" spans="1:25" ht="61.5" customHeight="1">
      <c r="A259" s="344"/>
      <c r="B259" s="345"/>
      <c r="C259" s="345"/>
      <c r="D259" s="346"/>
      <c r="E259" s="134"/>
      <c r="F259" s="351" t="s">
        <v>584</v>
      </c>
      <c r="G259" s="352"/>
      <c r="H259" s="125"/>
      <c r="I259" s="125"/>
      <c r="J259" s="125"/>
      <c r="K259" s="362"/>
      <c r="L259" s="363"/>
      <c r="M259" s="363"/>
      <c r="N259" s="363"/>
      <c r="O259" s="363"/>
      <c r="P259" s="363"/>
      <c r="Q259" s="363"/>
      <c r="R259" s="363"/>
      <c r="S259" s="363"/>
      <c r="T259" s="364"/>
      <c r="U259" s="125"/>
      <c r="V259" s="125"/>
      <c r="W259" s="125"/>
      <c r="X259" s="125"/>
      <c r="Y259" s="125"/>
    </row>
    <row r="260" spans="1:25" ht="45.75" customHeight="1" thickBot="1">
      <c r="A260" s="347"/>
      <c r="B260" s="348"/>
      <c r="C260" s="348"/>
      <c r="D260" s="349"/>
      <c r="E260" s="140"/>
      <c r="F260" s="355" t="s">
        <v>211</v>
      </c>
      <c r="G260" s="356"/>
      <c r="H260" s="128"/>
      <c r="I260" s="128"/>
      <c r="J260" s="128"/>
      <c r="K260" s="365"/>
      <c r="L260" s="366"/>
      <c r="M260" s="366"/>
      <c r="N260" s="366"/>
      <c r="O260" s="366"/>
      <c r="P260" s="366"/>
      <c r="Q260" s="366"/>
      <c r="R260" s="366"/>
      <c r="S260" s="366"/>
      <c r="T260" s="367"/>
      <c r="U260" s="128"/>
      <c r="V260" s="128"/>
      <c r="W260" s="128"/>
      <c r="X260" s="128"/>
      <c r="Y260" s="128"/>
    </row>
    <row r="261" spans="1:25" s="1" customFormat="1" ht="6.75" customHeight="1" thickBot="1" thickTop="1">
      <c r="A261" s="47"/>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6"/>
    </row>
    <row r="262" spans="1:25" ht="53.25" customHeight="1" thickTop="1">
      <c r="A262" s="341" t="s">
        <v>451</v>
      </c>
      <c r="B262" s="404"/>
      <c r="C262" s="404"/>
      <c r="D262" s="405"/>
      <c r="E262" s="138"/>
      <c r="F262" s="357" t="s">
        <v>98</v>
      </c>
      <c r="G262" s="358"/>
      <c r="H262" s="121"/>
      <c r="I262" s="121"/>
      <c r="J262" s="121"/>
      <c r="K262" s="359"/>
      <c r="L262" s="360"/>
      <c r="M262" s="360"/>
      <c r="N262" s="360"/>
      <c r="O262" s="360"/>
      <c r="P262" s="360"/>
      <c r="Q262" s="360"/>
      <c r="R262" s="360"/>
      <c r="S262" s="360"/>
      <c r="T262" s="361"/>
      <c r="U262" s="121"/>
      <c r="V262" s="121"/>
      <c r="W262" s="121"/>
      <c r="X262" s="121"/>
      <c r="Y262" s="121"/>
    </row>
    <row r="263" spans="1:25" ht="57.75" customHeight="1">
      <c r="A263" s="406"/>
      <c r="B263" s="407"/>
      <c r="C263" s="407"/>
      <c r="D263" s="408"/>
      <c r="E263" s="134"/>
      <c r="F263" s="351" t="s">
        <v>21</v>
      </c>
      <c r="G263" s="352"/>
      <c r="H263" s="125"/>
      <c r="I263" s="125"/>
      <c r="J263" s="125"/>
      <c r="K263" s="362"/>
      <c r="L263" s="363"/>
      <c r="M263" s="363"/>
      <c r="N263" s="363"/>
      <c r="O263" s="363"/>
      <c r="P263" s="363"/>
      <c r="Q263" s="363"/>
      <c r="R263" s="363"/>
      <c r="S263" s="363"/>
      <c r="T263" s="364"/>
      <c r="U263" s="125"/>
      <c r="V263" s="125"/>
      <c r="W263" s="125"/>
      <c r="X263" s="125"/>
      <c r="Y263" s="125"/>
    </row>
    <row r="264" spans="1:25" ht="57.75" customHeight="1">
      <c r="A264" s="406"/>
      <c r="B264" s="407"/>
      <c r="C264" s="407"/>
      <c r="D264" s="408"/>
      <c r="E264" s="134"/>
      <c r="F264" s="391" t="s">
        <v>585</v>
      </c>
      <c r="G264" s="392"/>
      <c r="H264" s="125"/>
      <c r="I264" s="125"/>
      <c r="J264" s="125"/>
      <c r="K264" s="362"/>
      <c r="L264" s="363"/>
      <c r="M264" s="363"/>
      <c r="N264" s="363"/>
      <c r="O264" s="363"/>
      <c r="P264" s="363"/>
      <c r="Q264" s="363"/>
      <c r="R264" s="363"/>
      <c r="S264" s="363"/>
      <c r="T264" s="364"/>
      <c r="U264" s="125"/>
      <c r="V264" s="125"/>
      <c r="W264" s="125"/>
      <c r="X264" s="125"/>
      <c r="Y264" s="125"/>
    </row>
    <row r="265" spans="1:25" ht="45" customHeight="1" thickBot="1">
      <c r="A265" s="409"/>
      <c r="B265" s="410"/>
      <c r="C265" s="410"/>
      <c r="D265" s="411"/>
      <c r="E265" s="140"/>
      <c r="F265" s="355" t="s">
        <v>211</v>
      </c>
      <c r="G265" s="356"/>
      <c r="H265" s="128"/>
      <c r="I265" s="128"/>
      <c r="J265" s="128"/>
      <c r="K265" s="365"/>
      <c r="L265" s="366"/>
      <c r="M265" s="366"/>
      <c r="N265" s="366"/>
      <c r="O265" s="366"/>
      <c r="P265" s="366"/>
      <c r="Q265" s="366"/>
      <c r="R265" s="366"/>
      <c r="S265" s="366"/>
      <c r="T265" s="367"/>
      <c r="U265" s="128"/>
      <c r="V265" s="128"/>
      <c r="W265" s="128"/>
      <c r="X265" s="128"/>
      <c r="Y265" s="128"/>
    </row>
    <row r="266" spans="1:25" ht="24.75" customHeight="1" thickBot="1" thickTop="1">
      <c r="A266" s="350" t="s">
        <v>176</v>
      </c>
      <c r="B266" s="350"/>
      <c r="C266" s="350"/>
      <c r="D266" s="350"/>
      <c r="E266" s="350"/>
      <c r="F266" s="350"/>
      <c r="G266" s="350"/>
      <c r="H266" s="112">
        <f>COUNTIF('隠しシート（記入不要）'!BU5:BY5,"１")</f>
        <v>0</v>
      </c>
      <c r="I266" s="112">
        <f>COUNTIF('隠しシート（記入不要）'!BU5:BY5,"２")</f>
        <v>0</v>
      </c>
      <c r="J266" s="112">
        <f>COUNTIF('隠しシート（記入不要）'!BU5:BY5,"３")</f>
        <v>0</v>
      </c>
      <c r="K266" s="376"/>
      <c r="L266" s="377"/>
      <c r="M266" s="377"/>
      <c r="N266" s="377"/>
      <c r="O266" s="377"/>
      <c r="P266" s="377"/>
      <c r="Q266" s="377"/>
      <c r="R266" s="377"/>
      <c r="S266" s="377"/>
      <c r="T266" s="378"/>
      <c r="U266" s="12"/>
      <c r="V266" s="12"/>
      <c r="W266" s="12"/>
      <c r="X266" s="12"/>
      <c r="Y266" s="12"/>
    </row>
    <row r="267" spans="1:25" ht="15" customHeight="1" thickTop="1">
      <c r="A267" s="374"/>
      <c r="B267" s="374"/>
      <c r="C267" s="374"/>
      <c r="D267" s="374"/>
      <c r="E267" s="374"/>
      <c r="F267" s="374"/>
      <c r="G267" s="374"/>
      <c r="H267" s="374"/>
      <c r="I267" s="374"/>
      <c r="J267" s="374"/>
      <c r="K267" s="374"/>
      <c r="L267" s="374"/>
      <c r="M267" s="374"/>
      <c r="N267" s="374"/>
      <c r="O267" s="374"/>
      <c r="P267" s="374"/>
      <c r="Q267" s="374"/>
      <c r="R267" s="374"/>
      <c r="S267" s="374"/>
      <c r="T267" s="374"/>
      <c r="U267" s="374"/>
      <c r="V267" s="374"/>
      <c r="W267" s="374"/>
      <c r="X267" s="374"/>
      <c r="Y267" s="374"/>
    </row>
    <row r="268" spans="1:25" ht="15" customHeight="1" thickBot="1">
      <c r="A268" s="375"/>
      <c r="B268" s="375"/>
      <c r="C268" s="375"/>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row>
    <row r="269" spans="1:25" s="1" customFormat="1" ht="24.75" customHeight="1" thickBot="1" thickTop="1">
      <c r="A269" s="16"/>
      <c r="B269" s="371" t="s">
        <v>1</v>
      </c>
      <c r="C269" s="372"/>
      <c r="D269" s="372"/>
      <c r="E269" s="372"/>
      <c r="F269" s="372"/>
      <c r="G269" s="372"/>
      <c r="H269" s="372"/>
      <c r="I269" s="372"/>
      <c r="J269" s="372"/>
      <c r="K269" s="372"/>
      <c r="L269" s="372"/>
      <c r="M269" s="372"/>
      <c r="N269" s="372"/>
      <c r="O269" s="372"/>
      <c r="P269" s="372"/>
      <c r="Q269" s="372"/>
      <c r="R269" s="372"/>
      <c r="S269" s="372"/>
      <c r="T269" s="372"/>
      <c r="U269" s="372"/>
      <c r="V269" s="372"/>
      <c r="W269" s="372"/>
      <c r="X269" s="372"/>
      <c r="Y269" s="373"/>
    </row>
    <row r="270" spans="1:25" s="1" customFormat="1" ht="6.75" customHeight="1" thickBot="1" thickTop="1">
      <c r="A270" s="47"/>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6"/>
    </row>
    <row r="271" spans="1:25" ht="57.75" customHeight="1" thickTop="1">
      <c r="A271" s="344" t="s">
        <v>99</v>
      </c>
      <c r="B271" s="382"/>
      <c r="C271" s="382"/>
      <c r="D271" s="383"/>
      <c r="E271" s="141"/>
      <c r="F271" s="357" t="s">
        <v>100</v>
      </c>
      <c r="G271" s="358"/>
      <c r="H271" s="121"/>
      <c r="I271" s="121"/>
      <c r="J271" s="121"/>
      <c r="K271" s="359"/>
      <c r="L271" s="360"/>
      <c r="M271" s="360"/>
      <c r="N271" s="360"/>
      <c r="O271" s="360"/>
      <c r="P271" s="360"/>
      <c r="Q271" s="360"/>
      <c r="R271" s="360"/>
      <c r="S271" s="360"/>
      <c r="T271" s="361"/>
      <c r="U271" s="121"/>
      <c r="V271" s="121"/>
      <c r="W271" s="121"/>
      <c r="X271" s="121"/>
      <c r="Y271" s="121"/>
    </row>
    <row r="272" spans="1:25" ht="59.25" customHeight="1">
      <c r="A272" s="381"/>
      <c r="B272" s="382"/>
      <c r="C272" s="382"/>
      <c r="D272" s="383"/>
      <c r="E272" s="133"/>
      <c r="F272" s="353" t="s">
        <v>101</v>
      </c>
      <c r="G272" s="354"/>
      <c r="H272" s="125"/>
      <c r="I272" s="125"/>
      <c r="J272" s="125"/>
      <c r="K272" s="362"/>
      <c r="L272" s="363"/>
      <c r="M272" s="363"/>
      <c r="N272" s="363"/>
      <c r="O272" s="363"/>
      <c r="P272" s="363"/>
      <c r="Q272" s="363"/>
      <c r="R272" s="363"/>
      <c r="S272" s="363"/>
      <c r="T272" s="364"/>
      <c r="U272" s="125"/>
      <c r="V272" s="125"/>
      <c r="W272" s="125"/>
      <c r="X272" s="125"/>
      <c r="Y272" s="125"/>
    </row>
    <row r="273" spans="1:25" ht="50.25" customHeight="1" thickBot="1">
      <c r="A273" s="384"/>
      <c r="B273" s="385"/>
      <c r="C273" s="385"/>
      <c r="D273" s="386"/>
      <c r="E273" s="140"/>
      <c r="F273" s="355" t="s">
        <v>211</v>
      </c>
      <c r="G273" s="356"/>
      <c r="H273" s="128"/>
      <c r="I273" s="128"/>
      <c r="J273" s="128"/>
      <c r="K273" s="365"/>
      <c r="L273" s="366"/>
      <c r="M273" s="366"/>
      <c r="N273" s="366"/>
      <c r="O273" s="366"/>
      <c r="P273" s="366"/>
      <c r="Q273" s="366"/>
      <c r="R273" s="366"/>
      <c r="S273" s="366"/>
      <c r="T273" s="367"/>
      <c r="U273" s="128"/>
      <c r="V273" s="128"/>
      <c r="W273" s="128"/>
      <c r="X273" s="128"/>
      <c r="Y273" s="128"/>
    </row>
    <row r="274" spans="1:25" s="1" customFormat="1" ht="6.75" customHeight="1" thickBot="1" thickTop="1">
      <c r="A274" s="50"/>
      <c r="B274" s="51"/>
      <c r="C274" s="51"/>
      <c r="D274" s="51"/>
      <c r="E274" s="51"/>
      <c r="F274" s="51"/>
      <c r="G274" s="51"/>
      <c r="H274" s="25"/>
      <c r="I274" s="25"/>
      <c r="J274" s="25"/>
      <c r="K274" s="25"/>
      <c r="L274" s="25"/>
      <c r="M274" s="25"/>
      <c r="N274" s="25"/>
      <c r="O274" s="25"/>
      <c r="P274" s="25"/>
      <c r="Q274" s="25"/>
      <c r="R274" s="25"/>
      <c r="S274" s="25"/>
      <c r="T274" s="25"/>
      <c r="U274" s="25"/>
      <c r="V274" s="25"/>
      <c r="W274" s="25"/>
      <c r="X274" s="25"/>
      <c r="Y274" s="26"/>
    </row>
    <row r="275" spans="1:25" ht="70.5" customHeight="1" thickTop="1">
      <c r="A275" s="341" t="s">
        <v>452</v>
      </c>
      <c r="B275" s="379"/>
      <c r="C275" s="379"/>
      <c r="D275" s="380"/>
      <c r="E275" s="141"/>
      <c r="F275" s="412" t="s">
        <v>222</v>
      </c>
      <c r="G275" s="413"/>
      <c r="H275" s="121"/>
      <c r="I275" s="121"/>
      <c r="J275" s="121"/>
      <c r="K275" s="359"/>
      <c r="L275" s="360"/>
      <c r="M275" s="360"/>
      <c r="N275" s="360"/>
      <c r="O275" s="360"/>
      <c r="P275" s="360"/>
      <c r="Q275" s="360"/>
      <c r="R275" s="360"/>
      <c r="S275" s="360"/>
      <c r="T275" s="361"/>
      <c r="U275" s="121"/>
      <c r="V275" s="121"/>
      <c r="W275" s="121"/>
      <c r="X275" s="121"/>
      <c r="Y275" s="121"/>
    </row>
    <row r="276" spans="1:25" ht="48" customHeight="1" thickBot="1">
      <c r="A276" s="384"/>
      <c r="B276" s="385"/>
      <c r="C276" s="385"/>
      <c r="D276" s="386"/>
      <c r="E276" s="140"/>
      <c r="F276" s="355" t="s">
        <v>211</v>
      </c>
      <c r="G276" s="356"/>
      <c r="H276" s="128"/>
      <c r="I276" s="128"/>
      <c r="J276" s="128"/>
      <c r="K276" s="365"/>
      <c r="L276" s="366"/>
      <c r="M276" s="366"/>
      <c r="N276" s="366"/>
      <c r="O276" s="366"/>
      <c r="P276" s="366"/>
      <c r="Q276" s="366"/>
      <c r="R276" s="366"/>
      <c r="S276" s="366"/>
      <c r="T276" s="367"/>
      <c r="U276" s="128"/>
      <c r="V276" s="128"/>
      <c r="W276" s="128"/>
      <c r="X276" s="128"/>
      <c r="Y276" s="128"/>
    </row>
    <row r="277" spans="1:25" s="1" customFormat="1" ht="6.75" customHeight="1" thickBot="1" thickTop="1">
      <c r="A277" s="47"/>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6"/>
    </row>
    <row r="278" spans="1:25" ht="76.5" customHeight="1" thickTop="1">
      <c r="A278" s="341" t="s">
        <v>528</v>
      </c>
      <c r="B278" s="379"/>
      <c r="C278" s="379"/>
      <c r="D278" s="380"/>
      <c r="E278" s="141"/>
      <c r="F278" s="357" t="s">
        <v>223</v>
      </c>
      <c r="G278" s="358"/>
      <c r="H278" s="121"/>
      <c r="I278" s="121"/>
      <c r="J278" s="121"/>
      <c r="K278" s="359"/>
      <c r="L278" s="360"/>
      <c r="M278" s="360"/>
      <c r="N278" s="360"/>
      <c r="O278" s="360"/>
      <c r="P278" s="360"/>
      <c r="Q278" s="360"/>
      <c r="R278" s="360"/>
      <c r="S278" s="360"/>
      <c r="T278" s="361"/>
      <c r="U278" s="121"/>
      <c r="V278" s="121"/>
      <c r="W278" s="121"/>
      <c r="X278" s="121"/>
      <c r="Y278" s="121"/>
    </row>
    <row r="279" spans="1:25" ht="91.5" customHeight="1">
      <c r="A279" s="381"/>
      <c r="B279" s="382"/>
      <c r="C279" s="382"/>
      <c r="D279" s="383"/>
      <c r="E279" s="133"/>
      <c r="F279" s="353" t="s">
        <v>641</v>
      </c>
      <c r="G279" s="354"/>
      <c r="H279" s="125"/>
      <c r="I279" s="125"/>
      <c r="J279" s="125"/>
      <c r="K279" s="362"/>
      <c r="L279" s="363"/>
      <c r="M279" s="363"/>
      <c r="N279" s="363"/>
      <c r="O279" s="363"/>
      <c r="P279" s="363"/>
      <c r="Q279" s="363"/>
      <c r="R279" s="363"/>
      <c r="S279" s="363"/>
      <c r="T279" s="364"/>
      <c r="U279" s="125"/>
      <c r="V279" s="125"/>
      <c r="W279" s="125"/>
      <c r="X279" s="125"/>
      <c r="Y279" s="125"/>
    </row>
    <row r="280" spans="1:25" ht="48" customHeight="1" thickBot="1">
      <c r="A280" s="384"/>
      <c r="B280" s="385"/>
      <c r="C280" s="385"/>
      <c r="D280" s="386"/>
      <c r="E280" s="140"/>
      <c r="F280" s="355" t="s">
        <v>211</v>
      </c>
      <c r="G280" s="356"/>
      <c r="H280" s="128"/>
      <c r="I280" s="128"/>
      <c r="J280" s="128"/>
      <c r="K280" s="365"/>
      <c r="L280" s="366"/>
      <c r="M280" s="366"/>
      <c r="N280" s="366"/>
      <c r="O280" s="366"/>
      <c r="P280" s="366"/>
      <c r="Q280" s="366"/>
      <c r="R280" s="366"/>
      <c r="S280" s="366"/>
      <c r="T280" s="367"/>
      <c r="U280" s="128"/>
      <c r="V280" s="128"/>
      <c r="W280" s="128"/>
      <c r="X280" s="128"/>
      <c r="Y280" s="128"/>
    </row>
    <row r="281" spans="1:25" ht="24.75" customHeight="1" thickBot="1" thickTop="1">
      <c r="A281" s="350" t="s">
        <v>177</v>
      </c>
      <c r="B281" s="350"/>
      <c r="C281" s="350"/>
      <c r="D281" s="350"/>
      <c r="E281" s="350"/>
      <c r="F281" s="350"/>
      <c r="G281" s="350"/>
      <c r="H281" s="112">
        <f>COUNTIF('隠しシート（記入不要）'!CA5:CE5,"１")</f>
        <v>0</v>
      </c>
      <c r="I281" s="112">
        <f>COUNTIF('隠しシート（記入不要）'!CA5:CE5,"２")</f>
        <v>0</v>
      </c>
      <c r="J281" s="112">
        <f>COUNTIF('隠しシート（記入不要）'!CA5:CE5,"３")</f>
        <v>0</v>
      </c>
      <c r="K281" s="376"/>
      <c r="L281" s="377"/>
      <c r="M281" s="377"/>
      <c r="N281" s="377"/>
      <c r="O281" s="377"/>
      <c r="P281" s="377"/>
      <c r="Q281" s="377"/>
      <c r="R281" s="377"/>
      <c r="S281" s="377"/>
      <c r="T281" s="378"/>
      <c r="U281" s="12"/>
      <c r="V281" s="12"/>
      <c r="W281" s="12"/>
      <c r="X281" s="12"/>
      <c r="Y281" s="12"/>
    </row>
    <row r="282" spans="1:25" ht="15" customHeight="1" thickTop="1">
      <c r="A282" s="374"/>
      <c r="B282" s="374"/>
      <c r="C282" s="374"/>
      <c r="D282" s="374"/>
      <c r="E282" s="374"/>
      <c r="F282" s="374"/>
      <c r="G282" s="374"/>
      <c r="H282" s="374"/>
      <c r="I282" s="374"/>
      <c r="J282" s="374"/>
      <c r="K282" s="374"/>
      <c r="L282" s="374"/>
      <c r="M282" s="374"/>
      <c r="N282" s="374"/>
      <c r="O282" s="374"/>
      <c r="P282" s="374"/>
      <c r="Q282" s="374"/>
      <c r="R282" s="374"/>
      <c r="S282" s="374"/>
      <c r="T282" s="374"/>
      <c r="U282" s="374"/>
      <c r="V282" s="374"/>
      <c r="W282" s="374"/>
      <c r="X282" s="374"/>
      <c r="Y282" s="374"/>
    </row>
    <row r="283" spans="1:25" ht="15" customHeight="1" thickBot="1">
      <c r="A283" s="375"/>
      <c r="B283" s="375"/>
      <c r="C283" s="375"/>
      <c r="D283" s="375"/>
      <c r="E283" s="375"/>
      <c r="F283" s="375"/>
      <c r="G283" s="375"/>
      <c r="H283" s="375"/>
      <c r="I283" s="375"/>
      <c r="J283" s="375"/>
      <c r="K283" s="375"/>
      <c r="L283" s="375"/>
      <c r="M283" s="375"/>
      <c r="N283" s="375"/>
      <c r="O283" s="375"/>
      <c r="P283" s="375"/>
      <c r="Q283" s="375"/>
      <c r="R283" s="375"/>
      <c r="S283" s="375"/>
      <c r="T283" s="375"/>
      <c r="U283" s="375"/>
      <c r="V283" s="375"/>
      <c r="W283" s="375"/>
      <c r="X283" s="375"/>
      <c r="Y283" s="375"/>
    </row>
    <row r="284" spans="1:25" s="1" customFormat="1" ht="24.75" customHeight="1" thickBot="1" thickTop="1">
      <c r="A284" s="16"/>
      <c r="B284" s="371" t="s">
        <v>2</v>
      </c>
      <c r="C284" s="372"/>
      <c r="D284" s="372"/>
      <c r="E284" s="372"/>
      <c r="F284" s="372"/>
      <c r="G284" s="372"/>
      <c r="H284" s="372"/>
      <c r="I284" s="372"/>
      <c r="J284" s="372"/>
      <c r="K284" s="372"/>
      <c r="L284" s="372"/>
      <c r="M284" s="372"/>
      <c r="N284" s="372"/>
      <c r="O284" s="372"/>
      <c r="P284" s="372"/>
      <c r="Q284" s="372"/>
      <c r="R284" s="372"/>
      <c r="S284" s="372"/>
      <c r="T284" s="372"/>
      <c r="U284" s="372"/>
      <c r="V284" s="372"/>
      <c r="W284" s="372"/>
      <c r="X284" s="372"/>
      <c r="Y284" s="373"/>
    </row>
    <row r="285" spans="1:25" s="1" customFormat="1" ht="6.75" customHeight="1" thickBot="1" thickTop="1">
      <c r="A285" s="47"/>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6"/>
    </row>
    <row r="286" spans="1:25" ht="54.75" customHeight="1" thickTop="1">
      <c r="A286" s="341" t="s">
        <v>529</v>
      </c>
      <c r="B286" s="379"/>
      <c r="C286" s="379"/>
      <c r="D286" s="380"/>
      <c r="E286" s="141"/>
      <c r="F286" s="357" t="s">
        <v>225</v>
      </c>
      <c r="G286" s="358"/>
      <c r="H286" s="121"/>
      <c r="I286" s="121"/>
      <c r="J286" s="121"/>
      <c r="K286" s="359"/>
      <c r="L286" s="360"/>
      <c r="M286" s="360"/>
      <c r="N286" s="360"/>
      <c r="O286" s="360"/>
      <c r="P286" s="360"/>
      <c r="Q286" s="360"/>
      <c r="R286" s="360"/>
      <c r="S286" s="360"/>
      <c r="T286" s="361"/>
      <c r="U286" s="121"/>
      <c r="V286" s="121"/>
      <c r="W286" s="121"/>
      <c r="X286" s="121"/>
      <c r="Y286" s="121"/>
    </row>
    <row r="287" spans="1:25" ht="64.5" customHeight="1">
      <c r="A287" s="381"/>
      <c r="B287" s="382"/>
      <c r="C287" s="382"/>
      <c r="D287" s="383"/>
      <c r="E287" s="133"/>
      <c r="F287" s="391" t="s">
        <v>226</v>
      </c>
      <c r="G287" s="392"/>
      <c r="H287" s="125"/>
      <c r="I287" s="125"/>
      <c r="J287" s="125"/>
      <c r="K287" s="362"/>
      <c r="L287" s="363"/>
      <c r="M287" s="363"/>
      <c r="N287" s="363"/>
      <c r="O287" s="363"/>
      <c r="P287" s="363"/>
      <c r="Q287" s="363"/>
      <c r="R287" s="363"/>
      <c r="S287" s="363"/>
      <c r="T287" s="364"/>
      <c r="U287" s="125"/>
      <c r="V287" s="125"/>
      <c r="W287" s="125"/>
      <c r="X287" s="125"/>
      <c r="Y287" s="125"/>
    </row>
    <row r="288" spans="1:25" ht="56.25" customHeight="1">
      <c r="A288" s="381"/>
      <c r="B288" s="382"/>
      <c r="C288" s="382"/>
      <c r="D288" s="383"/>
      <c r="E288" s="133"/>
      <c r="F288" s="353" t="s">
        <v>530</v>
      </c>
      <c r="G288" s="354"/>
      <c r="H288" s="125"/>
      <c r="I288" s="125"/>
      <c r="J288" s="125"/>
      <c r="K288" s="362"/>
      <c r="L288" s="363"/>
      <c r="M288" s="363"/>
      <c r="N288" s="363"/>
      <c r="O288" s="363"/>
      <c r="P288" s="363"/>
      <c r="Q288" s="363"/>
      <c r="R288" s="363"/>
      <c r="S288" s="363"/>
      <c r="T288" s="364"/>
      <c r="U288" s="125"/>
      <c r="V288" s="125"/>
      <c r="W288" s="125"/>
      <c r="X288" s="125"/>
      <c r="Y288" s="125"/>
    </row>
    <row r="289" spans="1:25" ht="48" customHeight="1" thickBot="1">
      <c r="A289" s="384"/>
      <c r="B289" s="385"/>
      <c r="C289" s="385"/>
      <c r="D289" s="386"/>
      <c r="E289" s="140"/>
      <c r="F289" s="355" t="s">
        <v>211</v>
      </c>
      <c r="G289" s="356"/>
      <c r="H289" s="128"/>
      <c r="I289" s="128"/>
      <c r="J289" s="128"/>
      <c r="K289" s="365"/>
      <c r="L289" s="366"/>
      <c r="M289" s="366"/>
      <c r="N289" s="366"/>
      <c r="O289" s="366"/>
      <c r="P289" s="366"/>
      <c r="Q289" s="366"/>
      <c r="R289" s="366"/>
      <c r="S289" s="366"/>
      <c r="T289" s="367"/>
      <c r="U289" s="128"/>
      <c r="V289" s="128"/>
      <c r="W289" s="128"/>
      <c r="X289" s="128"/>
      <c r="Y289" s="128"/>
    </row>
    <row r="290" spans="1:25" ht="24.75" customHeight="1" thickBot="1" thickTop="1">
      <c r="A290" s="350" t="s">
        <v>178</v>
      </c>
      <c r="B290" s="350"/>
      <c r="C290" s="350"/>
      <c r="D290" s="350"/>
      <c r="E290" s="350"/>
      <c r="F290" s="350"/>
      <c r="G290" s="350"/>
      <c r="H290" s="112">
        <f>COUNTIF('隠しシート（記入不要）'!CG5,"１")</f>
        <v>0</v>
      </c>
      <c r="I290" s="112">
        <f>COUNTIF('隠しシート（記入不要）'!CG5,"２")</f>
        <v>0</v>
      </c>
      <c r="J290" s="112">
        <f>COUNTIF('隠しシート（記入不要）'!CG5,"３")</f>
        <v>0</v>
      </c>
      <c r="K290" s="376"/>
      <c r="L290" s="377"/>
      <c r="M290" s="377"/>
      <c r="N290" s="377"/>
      <c r="O290" s="377"/>
      <c r="P290" s="377"/>
      <c r="Q290" s="377"/>
      <c r="R290" s="377"/>
      <c r="S290" s="377"/>
      <c r="T290" s="378"/>
      <c r="U290" s="12"/>
      <c r="V290" s="12"/>
      <c r="W290" s="12"/>
      <c r="X290" s="12"/>
      <c r="Y290" s="12"/>
    </row>
    <row r="291" spans="1:25" ht="15" customHeight="1" thickTop="1">
      <c r="A291" s="374"/>
      <c r="B291" s="374"/>
      <c r="C291" s="374"/>
      <c r="D291" s="374"/>
      <c r="E291" s="374"/>
      <c r="F291" s="374"/>
      <c r="G291" s="374"/>
      <c r="H291" s="374"/>
      <c r="I291" s="374"/>
      <c r="J291" s="374"/>
      <c r="K291" s="374"/>
      <c r="L291" s="374"/>
      <c r="M291" s="374"/>
      <c r="N291" s="374"/>
      <c r="O291" s="374"/>
      <c r="P291" s="374"/>
      <c r="Q291" s="374"/>
      <c r="R291" s="374"/>
      <c r="S291" s="374"/>
      <c r="T291" s="374"/>
      <c r="U291" s="374"/>
      <c r="V291" s="374"/>
      <c r="W291" s="374"/>
      <c r="X291" s="374"/>
      <c r="Y291" s="374"/>
    </row>
    <row r="292" spans="1:25" ht="15" customHeight="1" thickBot="1">
      <c r="A292" s="375"/>
      <c r="B292" s="375"/>
      <c r="C292" s="375"/>
      <c r="D292" s="375"/>
      <c r="E292" s="375"/>
      <c r="F292" s="375"/>
      <c r="G292" s="375"/>
      <c r="H292" s="375"/>
      <c r="I292" s="375"/>
      <c r="J292" s="375"/>
      <c r="K292" s="375"/>
      <c r="L292" s="375"/>
      <c r="M292" s="375"/>
      <c r="N292" s="375"/>
      <c r="O292" s="375"/>
      <c r="P292" s="375"/>
      <c r="Q292" s="375"/>
      <c r="R292" s="375"/>
      <c r="S292" s="375"/>
      <c r="T292" s="375"/>
      <c r="U292" s="375"/>
      <c r="V292" s="375"/>
      <c r="W292" s="375"/>
      <c r="X292" s="375"/>
      <c r="Y292" s="375"/>
    </row>
    <row r="293" spans="1:25" s="1" customFormat="1" ht="24.75" customHeight="1" thickBot="1" thickTop="1">
      <c r="A293" s="16"/>
      <c r="B293" s="371" t="s">
        <v>4</v>
      </c>
      <c r="C293" s="372"/>
      <c r="D293" s="372"/>
      <c r="E293" s="372"/>
      <c r="F293" s="372"/>
      <c r="G293" s="372"/>
      <c r="H293" s="372"/>
      <c r="I293" s="372"/>
      <c r="J293" s="372"/>
      <c r="K293" s="372"/>
      <c r="L293" s="372"/>
      <c r="M293" s="372"/>
      <c r="N293" s="372"/>
      <c r="O293" s="372"/>
      <c r="P293" s="372"/>
      <c r="Q293" s="372"/>
      <c r="R293" s="372"/>
      <c r="S293" s="372"/>
      <c r="T293" s="372"/>
      <c r="U293" s="372"/>
      <c r="V293" s="372"/>
      <c r="W293" s="372"/>
      <c r="X293" s="372"/>
      <c r="Y293" s="373"/>
    </row>
    <row r="294" spans="1:25" s="1" customFormat="1" ht="6.75" customHeight="1" thickBot="1" thickTop="1">
      <c r="A294" s="47"/>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6"/>
    </row>
    <row r="295" spans="1:25" ht="53.25" customHeight="1" thickTop="1">
      <c r="A295" s="341" t="s">
        <v>102</v>
      </c>
      <c r="B295" s="379"/>
      <c r="C295" s="379"/>
      <c r="D295" s="380"/>
      <c r="E295" s="141"/>
      <c r="F295" s="357" t="s">
        <v>103</v>
      </c>
      <c r="G295" s="358"/>
      <c r="H295" s="121"/>
      <c r="I295" s="121"/>
      <c r="J295" s="121"/>
      <c r="K295" s="359"/>
      <c r="L295" s="360"/>
      <c r="M295" s="360"/>
      <c r="N295" s="360"/>
      <c r="O295" s="360"/>
      <c r="P295" s="360"/>
      <c r="Q295" s="360"/>
      <c r="R295" s="360"/>
      <c r="S295" s="360"/>
      <c r="T295" s="361"/>
      <c r="U295" s="121"/>
      <c r="V295" s="121"/>
      <c r="W295" s="121"/>
      <c r="X295" s="121"/>
      <c r="Y295" s="121"/>
    </row>
    <row r="296" spans="1:25" ht="48" customHeight="1">
      <c r="A296" s="381"/>
      <c r="B296" s="382"/>
      <c r="C296" s="382"/>
      <c r="D296" s="383"/>
      <c r="E296" s="141"/>
      <c r="F296" s="351" t="s">
        <v>12</v>
      </c>
      <c r="G296" s="352"/>
      <c r="H296" s="125"/>
      <c r="I296" s="125"/>
      <c r="J296" s="125"/>
      <c r="K296" s="362"/>
      <c r="L296" s="363"/>
      <c r="M296" s="363"/>
      <c r="N296" s="363"/>
      <c r="O296" s="363"/>
      <c r="P296" s="363"/>
      <c r="Q296" s="363"/>
      <c r="R296" s="363"/>
      <c r="S296" s="363"/>
      <c r="T296" s="364"/>
      <c r="U296" s="125"/>
      <c r="V296" s="125"/>
      <c r="W296" s="125"/>
      <c r="X296" s="125"/>
      <c r="Y296" s="125"/>
    </row>
    <row r="297" spans="1:25" ht="61.5" customHeight="1">
      <c r="A297" s="381"/>
      <c r="B297" s="382"/>
      <c r="C297" s="382"/>
      <c r="D297" s="383"/>
      <c r="E297" s="141"/>
      <c r="F297" s="351" t="s">
        <v>531</v>
      </c>
      <c r="G297" s="352"/>
      <c r="H297" s="125"/>
      <c r="I297" s="125"/>
      <c r="J297" s="125"/>
      <c r="K297" s="362"/>
      <c r="L297" s="363"/>
      <c r="M297" s="363"/>
      <c r="N297" s="363"/>
      <c r="O297" s="363"/>
      <c r="P297" s="363"/>
      <c r="Q297" s="363"/>
      <c r="R297" s="363"/>
      <c r="S297" s="363"/>
      <c r="T297" s="364"/>
      <c r="U297" s="125"/>
      <c r="V297" s="125"/>
      <c r="W297" s="125"/>
      <c r="X297" s="125"/>
      <c r="Y297" s="125"/>
    </row>
    <row r="298" spans="1:25" ht="54" customHeight="1">
      <c r="A298" s="381"/>
      <c r="B298" s="382"/>
      <c r="C298" s="382"/>
      <c r="D298" s="383"/>
      <c r="E298" s="141"/>
      <c r="F298" s="351" t="s">
        <v>532</v>
      </c>
      <c r="G298" s="352"/>
      <c r="H298" s="125"/>
      <c r="I298" s="125"/>
      <c r="J298" s="125"/>
      <c r="K298" s="362"/>
      <c r="L298" s="363"/>
      <c r="M298" s="363"/>
      <c r="N298" s="363"/>
      <c r="O298" s="363"/>
      <c r="P298" s="363"/>
      <c r="Q298" s="363"/>
      <c r="R298" s="363"/>
      <c r="S298" s="363"/>
      <c r="T298" s="364"/>
      <c r="U298" s="125"/>
      <c r="V298" s="125"/>
      <c r="W298" s="125"/>
      <c r="X298" s="125"/>
      <c r="Y298" s="125"/>
    </row>
    <row r="299" spans="1:25" ht="54.75" customHeight="1">
      <c r="A299" s="381"/>
      <c r="B299" s="382"/>
      <c r="C299" s="382"/>
      <c r="D299" s="383"/>
      <c r="E299" s="134"/>
      <c r="F299" s="351" t="s">
        <v>13</v>
      </c>
      <c r="G299" s="352"/>
      <c r="H299" s="125"/>
      <c r="I299" s="125"/>
      <c r="J299" s="125"/>
      <c r="K299" s="362"/>
      <c r="L299" s="363"/>
      <c r="M299" s="363"/>
      <c r="N299" s="363"/>
      <c r="O299" s="363"/>
      <c r="P299" s="363"/>
      <c r="Q299" s="363"/>
      <c r="R299" s="363"/>
      <c r="S299" s="363"/>
      <c r="T299" s="364"/>
      <c r="U299" s="125"/>
      <c r="V299" s="125"/>
      <c r="W299" s="125"/>
      <c r="X299" s="125"/>
      <c r="Y299" s="125"/>
    </row>
    <row r="300" spans="1:25" ht="48" customHeight="1" thickBot="1">
      <c r="A300" s="384"/>
      <c r="B300" s="385"/>
      <c r="C300" s="385"/>
      <c r="D300" s="386"/>
      <c r="E300" s="136"/>
      <c r="F300" s="422" t="s">
        <v>211</v>
      </c>
      <c r="G300" s="423"/>
      <c r="H300" s="128"/>
      <c r="I300" s="128"/>
      <c r="J300" s="128"/>
      <c r="K300" s="365"/>
      <c r="L300" s="366"/>
      <c r="M300" s="366"/>
      <c r="N300" s="366"/>
      <c r="O300" s="366"/>
      <c r="P300" s="366"/>
      <c r="Q300" s="366"/>
      <c r="R300" s="366"/>
      <c r="S300" s="366"/>
      <c r="T300" s="367"/>
      <c r="U300" s="128"/>
      <c r="V300" s="128"/>
      <c r="W300" s="128"/>
      <c r="X300" s="128"/>
      <c r="Y300" s="128"/>
    </row>
    <row r="301" spans="1:25" s="1" customFormat="1" ht="6.75" customHeight="1" thickBot="1" thickTop="1">
      <c r="A301" s="47"/>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6"/>
    </row>
    <row r="302" spans="1:25" ht="54.75" customHeight="1" thickTop="1">
      <c r="A302" s="466" t="s">
        <v>104</v>
      </c>
      <c r="B302" s="467"/>
      <c r="C302" s="467"/>
      <c r="D302" s="468"/>
      <c r="E302" s="456" t="s">
        <v>389</v>
      </c>
      <c r="F302" s="457"/>
      <c r="G302" s="458"/>
      <c r="H302" s="121"/>
      <c r="I302" s="121"/>
      <c r="J302" s="121"/>
      <c r="K302" s="359"/>
      <c r="L302" s="360"/>
      <c r="M302" s="360"/>
      <c r="N302" s="360"/>
      <c r="O302" s="360"/>
      <c r="P302" s="360"/>
      <c r="Q302" s="360"/>
      <c r="R302" s="360"/>
      <c r="S302" s="360"/>
      <c r="T302" s="361"/>
      <c r="U302" s="121"/>
      <c r="V302" s="121"/>
      <c r="W302" s="121"/>
      <c r="X302" s="121"/>
      <c r="Y302" s="121"/>
    </row>
    <row r="303" spans="1:25" ht="40.5" customHeight="1">
      <c r="A303" s="469"/>
      <c r="B303" s="470"/>
      <c r="C303" s="470"/>
      <c r="D303" s="471"/>
      <c r="E303" s="141"/>
      <c r="F303" s="387" t="s">
        <v>533</v>
      </c>
      <c r="G303" s="388"/>
      <c r="H303" s="125"/>
      <c r="I303" s="125"/>
      <c r="J303" s="125"/>
      <c r="K303" s="362"/>
      <c r="L303" s="363"/>
      <c r="M303" s="363"/>
      <c r="N303" s="363"/>
      <c r="O303" s="363"/>
      <c r="P303" s="363"/>
      <c r="Q303" s="363"/>
      <c r="R303" s="363"/>
      <c r="S303" s="363"/>
      <c r="T303" s="364"/>
      <c r="U303" s="125"/>
      <c r="V303" s="125"/>
      <c r="W303" s="125"/>
      <c r="X303" s="125"/>
      <c r="Y303" s="125"/>
    </row>
    <row r="304" spans="1:25" ht="38.25" customHeight="1">
      <c r="A304" s="469"/>
      <c r="B304" s="470"/>
      <c r="C304" s="470"/>
      <c r="D304" s="471"/>
      <c r="E304" s="134"/>
      <c r="F304" s="351" t="s">
        <v>534</v>
      </c>
      <c r="G304" s="352"/>
      <c r="H304" s="125"/>
      <c r="I304" s="125"/>
      <c r="J304" s="125"/>
      <c r="K304" s="362"/>
      <c r="L304" s="363"/>
      <c r="M304" s="363"/>
      <c r="N304" s="363"/>
      <c r="O304" s="363"/>
      <c r="P304" s="363"/>
      <c r="Q304" s="363"/>
      <c r="R304" s="363"/>
      <c r="S304" s="363"/>
      <c r="T304" s="364"/>
      <c r="U304" s="125"/>
      <c r="V304" s="125"/>
      <c r="W304" s="125"/>
      <c r="X304" s="125"/>
      <c r="Y304" s="125"/>
    </row>
    <row r="305" spans="1:25" ht="40.5" customHeight="1">
      <c r="A305" s="469"/>
      <c r="B305" s="470"/>
      <c r="C305" s="470"/>
      <c r="D305" s="471"/>
      <c r="E305" s="134"/>
      <c r="F305" s="351" t="s">
        <v>535</v>
      </c>
      <c r="G305" s="352"/>
      <c r="H305" s="125"/>
      <c r="I305" s="125"/>
      <c r="J305" s="125"/>
      <c r="K305" s="362"/>
      <c r="L305" s="363"/>
      <c r="M305" s="363"/>
      <c r="N305" s="363"/>
      <c r="O305" s="363"/>
      <c r="P305" s="363"/>
      <c r="Q305" s="363"/>
      <c r="R305" s="363"/>
      <c r="S305" s="363"/>
      <c r="T305" s="364"/>
      <c r="U305" s="125"/>
      <c r="V305" s="125"/>
      <c r="W305" s="125"/>
      <c r="X305" s="125"/>
      <c r="Y305" s="125"/>
    </row>
    <row r="306" spans="1:25" ht="40.5" customHeight="1">
      <c r="A306" s="469"/>
      <c r="B306" s="470"/>
      <c r="C306" s="470"/>
      <c r="D306" s="471"/>
      <c r="E306" s="134"/>
      <c r="F306" s="351" t="s">
        <v>536</v>
      </c>
      <c r="G306" s="352"/>
      <c r="H306" s="125"/>
      <c r="I306" s="125"/>
      <c r="J306" s="125"/>
      <c r="K306" s="362"/>
      <c r="L306" s="363"/>
      <c r="M306" s="363"/>
      <c r="N306" s="363"/>
      <c r="O306" s="363"/>
      <c r="P306" s="363"/>
      <c r="Q306" s="363"/>
      <c r="R306" s="363"/>
      <c r="S306" s="363"/>
      <c r="T306" s="364"/>
      <c r="U306" s="125"/>
      <c r="V306" s="125"/>
      <c r="W306" s="125"/>
      <c r="X306" s="125"/>
      <c r="Y306" s="125"/>
    </row>
    <row r="307" spans="1:25" ht="39" customHeight="1">
      <c r="A307" s="469"/>
      <c r="B307" s="470"/>
      <c r="C307" s="470"/>
      <c r="D307" s="471"/>
      <c r="E307" s="134"/>
      <c r="F307" s="351" t="s">
        <v>537</v>
      </c>
      <c r="G307" s="352"/>
      <c r="H307" s="125"/>
      <c r="I307" s="125"/>
      <c r="J307" s="125"/>
      <c r="K307" s="362"/>
      <c r="L307" s="363"/>
      <c r="M307" s="363"/>
      <c r="N307" s="363"/>
      <c r="O307" s="363"/>
      <c r="P307" s="363"/>
      <c r="Q307" s="363"/>
      <c r="R307" s="363"/>
      <c r="S307" s="363"/>
      <c r="T307" s="364"/>
      <c r="U307" s="125"/>
      <c r="V307" s="125"/>
      <c r="W307" s="125"/>
      <c r="X307" s="125"/>
      <c r="Y307" s="125"/>
    </row>
    <row r="308" spans="1:25" ht="42.75" customHeight="1" thickBot="1">
      <c r="A308" s="523"/>
      <c r="B308" s="524"/>
      <c r="C308" s="524"/>
      <c r="D308" s="525"/>
      <c r="E308" s="140"/>
      <c r="F308" s="355" t="s">
        <v>211</v>
      </c>
      <c r="G308" s="356"/>
      <c r="H308" s="128"/>
      <c r="I308" s="128"/>
      <c r="J308" s="128"/>
      <c r="K308" s="365"/>
      <c r="L308" s="366"/>
      <c r="M308" s="366"/>
      <c r="N308" s="366"/>
      <c r="O308" s="366"/>
      <c r="P308" s="366"/>
      <c r="Q308" s="366"/>
      <c r="R308" s="366"/>
      <c r="S308" s="366"/>
      <c r="T308" s="367"/>
      <c r="U308" s="128"/>
      <c r="V308" s="128"/>
      <c r="W308" s="128"/>
      <c r="X308" s="128"/>
      <c r="Y308" s="128"/>
    </row>
    <row r="309" spans="1:25" ht="24.75" customHeight="1" thickBot="1" thickTop="1">
      <c r="A309" s="350" t="s">
        <v>179</v>
      </c>
      <c r="B309" s="350"/>
      <c r="C309" s="350"/>
      <c r="D309" s="350"/>
      <c r="E309" s="350"/>
      <c r="F309" s="350"/>
      <c r="G309" s="350"/>
      <c r="H309" s="112">
        <f>COUNTIF('隠しシート（記入不要）'!CI5:CK5,"１")</f>
        <v>0</v>
      </c>
      <c r="I309" s="112">
        <f>COUNTIF('隠しシート（記入不要）'!CI5:CK5,"２")</f>
        <v>0</v>
      </c>
      <c r="J309" s="112">
        <f>COUNTIF('隠しシート（記入不要）'!CI5:CK5,"３")</f>
        <v>0</v>
      </c>
      <c r="K309" s="376"/>
      <c r="L309" s="377"/>
      <c r="M309" s="377"/>
      <c r="N309" s="377"/>
      <c r="O309" s="377"/>
      <c r="P309" s="377"/>
      <c r="Q309" s="377"/>
      <c r="R309" s="377"/>
      <c r="S309" s="377"/>
      <c r="T309" s="378"/>
      <c r="U309" s="12"/>
      <c r="V309" s="12"/>
      <c r="W309" s="12"/>
      <c r="X309" s="12"/>
      <c r="Y309" s="12"/>
    </row>
    <row r="310" spans="1:25" ht="15" customHeight="1" thickTop="1">
      <c r="A310" s="374"/>
      <c r="B310" s="374"/>
      <c r="C310" s="374"/>
      <c r="D310" s="374"/>
      <c r="E310" s="374"/>
      <c r="F310" s="374"/>
      <c r="G310" s="374"/>
      <c r="H310" s="374"/>
      <c r="I310" s="374"/>
      <c r="J310" s="374"/>
      <c r="K310" s="374"/>
      <c r="L310" s="374"/>
      <c r="M310" s="374"/>
      <c r="N310" s="374"/>
      <c r="O310" s="374"/>
      <c r="P310" s="374"/>
      <c r="Q310" s="374"/>
      <c r="R310" s="374"/>
      <c r="S310" s="374"/>
      <c r="T310" s="374"/>
      <c r="U310" s="374"/>
      <c r="V310" s="374"/>
      <c r="W310" s="374"/>
      <c r="X310" s="374"/>
      <c r="Y310" s="374"/>
    </row>
    <row r="311" spans="1:25" ht="15" customHeight="1">
      <c r="A311" s="375"/>
      <c r="B311" s="375"/>
      <c r="C311" s="375"/>
      <c r="D311" s="375"/>
      <c r="E311" s="375"/>
      <c r="F311" s="375"/>
      <c r="G311" s="375"/>
      <c r="H311" s="375"/>
      <c r="I311" s="375"/>
      <c r="J311" s="375"/>
      <c r="K311" s="375"/>
      <c r="L311" s="375"/>
      <c r="M311" s="375"/>
      <c r="N311" s="375"/>
      <c r="O311" s="375"/>
      <c r="P311" s="375"/>
      <c r="Q311" s="375"/>
      <c r="R311" s="375"/>
      <c r="S311" s="375"/>
      <c r="T311" s="375"/>
      <c r="U311" s="375"/>
      <c r="V311" s="375"/>
      <c r="W311" s="375"/>
      <c r="X311" s="375"/>
      <c r="Y311" s="375"/>
    </row>
    <row r="312" spans="1:25" s="1" customFormat="1" ht="24.75" customHeight="1" thickBot="1">
      <c r="A312" s="368" t="s">
        <v>230</v>
      </c>
      <c r="B312" s="369"/>
      <c r="C312" s="369"/>
      <c r="D312" s="369"/>
      <c r="E312" s="369"/>
      <c r="F312" s="369"/>
      <c r="G312" s="369"/>
      <c r="H312" s="369"/>
      <c r="I312" s="369"/>
      <c r="J312" s="369"/>
      <c r="K312" s="369"/>
      <c r="L312" s="369"/>
      <c r="M312" s="369"/>
      <c r="N312" s="369"/>
      <c r="O312" s="369"/>
      <c r="P312" s="369"/>
      <c r="Q312" s="369"/>
      <c r="R312" s="369"/>
      <c r="S312" s="369"/>
      <c r="T312" s="369"/>
      <c r="U312" s="369"/>
      <c r="V312" s="369"/>
      <c r="W312" s="369"/>
      <c r="X312" s="369"/>
      <c r="Y312" s="370"/>
    </row>
    <row r="313" spans="1:25" s="1" customFormat="1" ht="24.75" customHeight="1" thickBot="1" thickTop="1">
      <c r="A313" s="9"/>
      <c r="B313" s="371" t="s">
        <v>5</v>
      </c>
      <c r="C313" s="372"/>
      <c r="D313" s="372"/>
      <c r="E313" s="372"/>
      <c r="F313" s="372"/>
      <c r="G313" s="372"/>
      <c r="H313" s="372"/>
      <c r="I313" s="372"/>
      <c r="J313" s="372"/>
      <c r="K313" s="372"/>
      <c r="L313" s="372"/>
      <c r="M313" s="372"/>
      <c r="N313" s="372"/>
      <c r="O313" s="372"/>
      <c r="P313" s="372"/>
      <c r="Q313" s="372"/>
      <c r="R313" s="372"/>
      <c r="S313" s="372"/>
      <c r="T313" s="372"/>
      <c r="U313" s="372"/>
      <c r="V313" s="372"/>
      <c r="W313" s="372"/>
      <c r="X313" s="372"/>
      <c r="Y313" s="373"/>
    </row>
    <row r="314" spans="1:25" s="1" customFormat="1" ht="6.75" customHeight="1" thickBot="1" thickTop="1">
      <c r="A314" s="47"/>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6"/>
    </row>
    <row r="315" spans="1:25" ht="51.75" customHeight="1" thickTop="1">
      <c r="A315" s="341" t="s">
        <v>105</v>
      </c>
      <c r="B315" s="379"/>
      <c r="C315" s="379"/>
      <c r="D315" s="380"/>
      <c r="E315" s="137"/>
      <c r="F315" s="412" t="s">
        <v>106</v>
      </c>
      <c r="G315" s="413"/>
      <c r="H315" s="121"/>
      <c r="I315" s="121"/>
      <c r="J315" s="121"/>
      <c r="K315" s="359"/>
      <c r="L315" s="360"/>
      <c r="M315" s="360"/>
      <c r="N315" s="360"/>
      <c r="O315" s="360"/>
      <c r="P315" s="360"/>
      <c r="Q315" s="360"/>
      <c r="R315" s="360"/>
      <c r="S315" s="360"/>
      <c r="T315" s="361"/>
      <c r="U315" s="121"/>
      <c r="V315" s="121"/>
      <c r="W315" s="121"/>
      <c r="X315" s="121"/>
      <c r="Y315" s="121"/>
    </row>
    <row r="316" spans="1:25" ht="74.25" customHeight="1">
      <c r="A316" s="381"/>
      <c r="B316" s="382"/>
      <c r="C316" s="382"/>
      <c r="D316" s="383"/>
      <c r="E316" s="134"/>
      <c r="F316" s="351" t="s">
        <v>586</v>
      </c>
      <c r="G316" s="352"/>
      <c r="H316" s="125"/>
      <c r="I316" s="125"/>
      <c r="J316" s="125"/>
      <c r="K316" s="362"/>
      <c r="L316" s="363"/>
      <c r="M316" s="363"/>
      <c r="N316" s="363"/>
      <c r="O316" s="363"/>
      <c r="P316" s="363"/>
      <c r="Q316" s="363"/>
      <c r="R316" s="363"/>
      <c r="S316" s="363"/>
      <c r="T316" s="364"/>
      <c r="U316" s="125"/>
      <c r="V316" s="125"/>
      <c r="W316" s="125"/>
      <c r="X316" s="125"/>
      <c r="Y316" s="125"/>
    </row>
    <row r="317" spans="1:25" ht="72" customHeight="1">
      <c r="A317" s="381"/>
      <c r="B317" s="382"/>
      <c r="C317" s="382"/>
      <c r="D317" s="383"/>
      <c r="E317" s="134"/>
      <c r="F317" s="351" t="s">
        <v>538</v>
      </c>
      <c r="G317" s="352"/>
      <c r="H317" s="125"/>
      <c r="I317" s="125"/>
      <c r="J317" s="125"/>
      <c r="K317" s="362"/>
      <c r="L317" s="363"/>
      <c r="M317" s="363"/>
      <c r="N317" s="363"/>
      <c r="O317" s="363"/>
      <c r="P317" s="363"/>
      <c r="Q317" s="363"/>
      <c r="R317" s="363"/>
      <c r="S317" s="363"/>
      <c r="T317" s="364"/>
      <c r="U317" s="125"/>
      <c r="V317" s="125"/>
      <c r="W317" s="125"/>
      <c r="X317" s="125"/>
      <c r="Y317" s="125"/>
    </row>
    <row r="318" spans="1:25" ht="48" customHeight="1">
      <c r="A318" s="381"/>
      <c r="B318" s="382"/>
      <c r="C318" s="382"/>
      <c r="D318" s="383"/>
      <c r="E318" s="134"/>
      <c r="F318" s="351" t="s">
        <v>539</v>
      </c>
      <c r="G318" s="352"/>
      <c r="H318" s="125"/>
      <c r="I318" s="125"/>
      <c r="J318" s="125"/>
      <c r="K318" s="362"/>
      <c r="L318" s="363"/>
      <c r="M318" s="363"/>
      <c r="N318" s="363"/>
      <c r="O318" s="363"/>
      <c r="P318" s="363"/>
      <c r="Q318" s="363"/>
      <c r="R318" s="363"/>
      <c r="S318" s="363"/>
      <c r="T318" s="364"/>
      <c r="U318" s="125"/>
      <c r="V318" s="125"/>
      <c r="W318" s="125"/>
      <c r="X318" s="125"/>
      <c r="Y318" s="125"/>
    </row>
    <row r="319" spans="1:25" ht="48" customHeight="1" thickBot="1">
      <c r="A319" s="384"/>
      <c r="B319" s="385"/>
      <c r="C319" s="385"/>
      <c r="D319" s="386"/>
      <c r="E319" s="136"/>
      <c r="F319" s="422" t="s">
        <v>211</v>
      </c>
      <c r="G319" s="423"/>
      <c r="H319" s="128"/>
      <c r="I319" s="128"/>
      <c r="J319" s="128"/>
      <c r="K319" s="365"/>
      <c r="L319" s="366"/>
      <c r="M319" s="366"/>
      <c r="N319" s="366"/>
      <c r="O319" s="366"/>
      <c r="P319" s="366"/>
      <c r="Q319" s="366"/>
      <c r="R319" s="366"/>
      <c r="S319" s="366"/>
      <c r="T319" s="367"/>
      <c r="U319" s="128"/>
      <c r="V319" s="128"/>
      <c r="W319" s="128"/>
      <c r="X319" s="128"/>
      <c r="Y319" s="128"/>
    </row>
    <row r="320" spans="1:25" s="1" customFormat="1" ht="6.75" customHeight="1" thickBot="1" thickTop="1">
      <c r="A320" s="47"/>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6"/>
    </row>
    <row r="321" spans="1:25" ht="54" customHeight="1" thickTop="1">
      <c r="A321" s="341" t="s">
        <v>107</v>
      </c>
      <c r="B321" s="379"/>
      <c r="C321" s="379"/>
      <c r="D321" s="380"/>
      <c r="E321" s="133"/>
      <c r="F321" s="412" t="s">
        <v>108</v>
      </c>
      <c r="G321" s="413"/>
      <c r="H321" s="121"/>
      <c r="I321" s="121"/>
      <c r="J321" s="121"/>
      <c r="K321" s="359"/>
      <c r="L321" s="360"/>
      <c r="M321" s="360"/>
      <c r="N321" s="360"/>
      <c r="O321" s="360"/>
      <c r="P321" s="360"/>
      <c r="Q321" s="360"/>
      <c r="R321" s="360"/>
      <c r="S321" s="360"/>
      <c r="T321" s="361"/>
      <c r="U321" s="121"/>
      <c r="V321" s="121"/>
      <c r="W321" s="121"/>
      <c r="X321" s="121"/>
      <c r="Y321" s="121"/>
    </row>
    <row r="322" spans="1:25" ht="54.75" customHeight="1">
      <c r="A322" s="381"/>
      <c r="B322" s="382"/>
      <c r="C322" s="382"/>
      <c r="D322" s="383"/>
      <c r="E322" s="134"/>
      <c r="F322" s="351" t="s">
        <v>540</v>
      </c>
      <c r="G322" s="352"/>
      <c r="H322" s="125"/>
      <c r="I322" s="125"/>
      <c r="J322" s="125"/>
      <c r="K322" s="362"/>
      <c r="L322" s="363"/>
      <c r="M322" s="363"/>
      <c r="N322" s="363"/>
      <c r="O322" s="363"/>
      <c r="P322" s="363"/>
      <c r="Q322" s="363"/>
      <c r="R322" s="363"/>
      <c r="S322" s="363"/>
      <c r="T322" s="364"/>
      <c r="U322" s="125"/>
      <c r="V322" s="125"/>
      <c r="W322" s="125"/>
      <c r="X322" s="125"/>
      <c r="Y322" s="125"/>
    </row>
    <row r="323" spans="1:25" ht="48" customHeight="1">
      <c r="A323" s="381"/>
      <c r="B323" s="382"/>
      <c r="C323" s="382"/>
      <c r="D323" s="383"/>
      <c r="E323" s="134"/>
      <c r="F323" s="351" t="s">
        <v>541</v>
      </c>
      <c r="G323" s="352"/>
      <c r="H323" s="125"/>
      <c r="I323" s="125"/>
      <c r="J323" s="125"/>
      <c r="K323" s="362"/>
      <c r="L323" s="363"/>
      <c r="M323" s="363"/>
      <c r="N323" s="363"/>
      <c r="O323" s="363"/>
      <c r="P323" s="363"/>
      <c r="Q323" s="363"/>
      <c r="R323" s="363"/>
      <c r="S323" s="363"/>
      <c r="T323" s="364"/>
      <c r="U323" s="125"/>
      <c r="V323" s="125"/>
      <c r="W323" s="125"/>
      <c r="X323" s="125"/>
      <c r="Y323" s="125"/>
    </row>
    <row r="324" spans="1:25" ht="48" customHeight="1" thickBot="1">
      <c r="A324" s="384"/>
      <c r="B324" s="385"/>
      <c r="C324" s="385"/>
      <c r="D324" s="386"/>
      <c r="E324" s="136"/>
      <c r="F324" s="422" t="s">
        <v>211</v>
      </c>
      <c r="G324" s="423"/>
      <c r="H324" s="128"/>
      <c r="I324" s="128"/>
      <c r="J324" s="128"/>
      <c r="K324" s="365"/>
      <c r="L324" s="366"/>
      <c r="M324" s="366"/>
      <c r="N324" s="366"/>
      <c r="O324" s="366"/>
      <c r="P324" s="366"/>
      <c r="Q324" s="366"/>
      <c r="R324" s="366"/>
      <c r="S324" s="366"/>
      <c r="T324" s="367"/>
      <c r="U324" s="128"/>
      <c r="V324" s="128"/>
      <c r="W324" s="128"/>
      <c r="X324" s="128"/>
      <c r="Y324" s="128"/>
    </row>
    <row r="325" spans="1:25" s="1" customFormat="1" ht="6.75" customHeight="1" thickBot="1" thickTop="1">
      <c r="A325" s="47"/>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6"/>
    </row>
    <row r="326" spans="1:25" ht="59.25" customHeight="1" thickTop="1">
      <c r="A326" s="344" t="s">
        <v>595</v>
      </c>
      <c r="B326" s="382"/>
      <c r="C326" s="382"/>
      <c r="D326" s="383"/>
      <c r="E326" s="133"/>
      <c r="F326" s="412" t="s">
        <v>109</v>
      </c>
      <c r="G326" s="413"/>
      <c r="H326" s="121"/>
      <c r="I326" s="121"/>
      <c r="J326" s="121"/>
      <c r="K326" s="359"/>
      <c r="L326" s="360"/>
      <c r="M326" s="360"/>
      <c r="N326" s="360"/>
      <c r="O326" s="360"/>
      <c r="P326" s="360"/>
      <c r="Q326" s="360"/>
      <c r="R326" s="360"/>
      <c r="S326" s="360"/>
      <c r="T326" s="361"/>
      <c r="U326" s="121"/>
      <c r="V326" s="121"/>
      <c r="W326" s="121"/>
      <c r="X326" s="121"/>
      <c r="Y326" s="121"/>
    </row>
    <row r="327" spans="1:25" ht="59.25" customHeight="1">
      <c r="A327" s="381"/>
      <c r="B327" s="382"/>
      <c r="C327" s="382"/>
      <c r="D327" s="383"/>
      <c r="E327" s="134"/>
      <c r="F327" s="351" t="s">
        <v>587</v>
      </c>
      <c r="G327" s="352"/>
      <c r="H327" s="125"/>
      <c r="I327" s="125"/>
      <c r="J327" s="125"/>
      <c r="K327" s="362"/>
      <c r="L327" s="363"/>
      <c r="M327" s="363"/>
      <c r="N327" s="363"/>
      <c r="O327" s="363"/>
      <c r="P327" s="363"/>
      <c r="Q327" s="363"/>
      <c r="R327" s="363"/>
      <c r="S327" s="363"/>
      <c r="T327" s="364"/>
      <c r="U327" s="125"/>
      <c r="V327" s="125"/>
      <c r="W327" s="125"/>
      <c r="X327" s="125"/>
      <c r="Y327" s="125"/>
    </row>
    <row r="328" spans="1:25" ht="48" customHeight="1" thickBot="1">
      <c r="A328" s="384"/>
      <c r="B328" s="385"/>
      <c r="C328" s="385"/>
      <c r="D328" s="386"/>
      <c r="E328" s="136"/>
      <c r="F328" s="422" t="s">
        <v>211</v>
      </c>
      <c r="G328" s="423"/>
      <c r="H328" s="128"/>
      <c r="I328" s="128"/>
      <c r="J328" s="128"/>
      <c r="K328" s="365"/>
      <c r="L328" s="366"/>
      <c r="M328" s="366"/>
      <c r="N328" s="366"/>
      <c r="O328" s="366"/>
      <c r="P328" s="366"/>
      <c r="Q328" s="366"/>
      <c r="R328" s="366"/>
      <c r="S328" s="366"/>
      <c r="T328" s="367"/>
      <c r="U328" s="128"/>
      <c r="V328" s="128"/>
      <c r="W328" s="128"/>
      <c r="X328" s="128"/>
      <c r="Y328" s="128"/>
    </row>
    <row r="329" spans="1:25" s="1" customFormat="1" ht="6.75" customHeight="1" thickBot="1" thickTop="1">
      <c r="A329" s="47"/>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6"/>
    </row>
    <row r="330" spans="1:25" ht="65.25" customHeight="1" thickTop="1">
      <c r="A330" s="341" t="s">
        <v>596</v>
      </c>
      <c r="B330" s="379"/>
      <c r="C330" s="379"/>
      <c r="D330" s="380"/>
      <c r="E330" s="133"/>
      <c r="F330" s="412" t="s">
        <v>588</v>
      </c>
      <c r="G330" s="413"/>
      <c r="H330" s="121"/>
      <c r="I330" s="121"/>
      <c r="J330" s="121"/>
      <c r="K330" s="359"/>
      <c r="L330" s="360"/>
      <c r="M330" s="360"/>
      <c r="N330" s="360"/>
      <c r="O330" s="360"/>
      <c r="P330" s="360"/>
      <c r="Q330" s="360"/>
      <c r="R330" s="360"/>
      <c r="S330" s="360"/>
      <c r="T330" s="361"/>
      <c r="U330" s="121"/>
      <c r="V330" s="121"/>
      <c r="W330" s="121"/>
      <c r="X330" s="121"/>
      <c r="Y330" s="121"/>
    </row>
    <row r="331" spans="1:25" ht="60" customHeight="1">
      <c r="A331" s="381"/>
      <c r="B331" s="382"/>
      <c r="C331" s="382"/>
      <c r="D331" s="383"/>
      <c r="E331" s="134"/>
      <c r="F331" s="351" t="s">
        <v>589</v>
      </c>
      <c r="G331" s="352"/>
      <c r="H331" s="125"/>
      <c r="I331" s="125"/>
      <c r="J331" s="125"/>
      <c r="K331" s="362"/>
      <c r="L331" s="363"/>
      <c r="M331" s="363"/>
      <c r="N331" s="363"/>
      <c r="O331" s="363"/>
      <c r="P331" s="363"/>
      <c r="Q331" s="363"/>
      <c r="R331" s="363"/>
      <c r="S331" s="363"/>
      <c r="T331" s="364"/>
      <c r="U331" s="125"/>
      <c r="V331" s="125"/>
      <c r="W331" s="125"/>
      <c r="X331" s="125"/>
      <c r="Y331" s="125"/>
    </row>
    <row r="332" spans="1:25" ht="48" customHeight="1" thickBot="1">
      <c r="A332" s="384"/>
      <c r="B332" s="385"/>
      <c r="C332" s="385"/>
      <c r="D332" s="386"/>
      <c r="E332" s="136"/>
      <c r="F332" s="422" t="s">
        <v>211</v>
      </c>
      <c r="G332" s="423"/>
      <c r="H332" s="128"/>
      <c r="I332" s="128"/>
      <c r="J332" s="128"/>
      <c r="K332" s="365"/>
      <c r="L332" s="366"/>
      <c r="M332" s="366"/>
      <c r="N332" s="366"/>
      <c r="O332" s="366"/>
      <c r="P332" s="366"/>
      <c r="Q332" s="366"/>
      <c r="R332" s="366"/>
      <c r="S332" s="366"/>
      <c r="T332" s="367"/>
      <c r="U332" s="128"/>
      <c r="V332" s="128"/>
      <c r="W332" s="128"/>
      <c r="X332" s="128"/>
      <c r="Y332" s="128"/>
    </row>
    <row r="333" spans="1:25" ht="24.75" customHeight="1" thickBot="1" thickTop="1">
      <c r="A333" s="350" t="s">
        <v>367</v>
      </c>
      <c r="B333" s="350"/>
      <c r="C333" s="350"/>
      <c r="D333" s="350"/>
      <c r="E333" s="350"/>
      <c r="F333" s="350"/>
      <c r="G333" s="350"/>
      <c r="H333" s="112">
        <f>COUNTIF('隠しシート（記入不要）'!CM5:CS5,"１")</f>
        <v>0</v>
      </c>
      <c r="I333" s="112">
        <f>COUNTIF('隠しシート（記入不要）'!CM5:CS5,"２")</f>
        <v>0</v>
      </c>
      <c r="J333" s="112">
        <f>COUNTIF('隠しシート（記入不要）'!CM5:CS5,"３")</f>
        <v>0</v>
      </c>
      <c r="K333" s="376"/>
      <c r="L333" s="377"/>
      <c r="M333" s="377"/>
      <c r="N333" s="377"/>
      <c r="O333" s="377"/>
      <c r="P333" s="377"/>
      <c r="Q333" s="377"/>
      <c r="R333" s="377"/>
      <c r="S333" s="377"/>
      <c r="T333" s="378"/>
      <c r="U333" s="12"/>
      <c r="V333" s="12"/>
      <c r="W333" s="12"/>
      <c r="X333" s="12"/>
      <c r="Y333" s="12"/>
    </row>
    <row r="334" spans="1:25" ht="15" customHeight="1" thickTop="1">
      <c r="A334" s="374"/>
      <c r="B334" s="374"/>
      <c r="C334" s="374"/>
      <c r="D334" s="374"/>
      <c r="E334" s="374"/>
      <c r="F334" s="374"/>
      <c r="G334" s="374"/>
      <c r="H334" s="374"/>
      <c r="I334" s="374"/>
      <c r="J334" s="374"/>
      <c r="K334" s="374"/>
      <c r="L334" s="374"/>
      <c r="M334" s="374"/>
      <c r="N334" s="374"/>
      <c r="O334" s="374"/>
      <c r="P334" s="374"/>
      <c r="Q334" s="374"/>
      <c r="R334" s="374"/>
      <c r="S334" s="374"/>
      <c r="T334" s="374"/>
      <c r="U334" s="374"/>
      <c r="V334" s="374"/>
      <c r="W334" s="374"/>
      <c r="X334" s="374"/>
      <c r="Y334" s="374"/>
    </row>
    <row r="335" spans="1:25" ht="15" customHeight="1" thickBot="1">
      <c r="A335" s="375"/>
      <c r="B335" s="375"/>
      <c r="C335" s="375"/>
      <c r="D335" s="375"/>
      <c r="E335" s="375"/>
      <c r="F335" s="375"/>
      <c r="G335" s="375"/>
      <c r="H335" s="375"/>
      <c r="I335" s="375"/>
      <c r="J335" s="375"/>
      <c r="K335" s="375"/>
      <c r="L335" s="375"/>
      <c r="M335" s="375"/>
      <c r="N335" s="375"/>
      <c r="O335" s="375"/>
      <c r="P335" s="375"/>
      <c r="Q335" s="375"/>
      <c r="R335" s="375"/>
      <c r="S335" s="375"/>
      <c r="T335" s="375"/>
      <c r="U335" s="375"/>
      <c r="V335" s="375"/>
      <c r="W335" s="375"/>
      <c r="X335" s="375"/>
      <c r="Y335" s="375"/>
    </row>
    <row r="336" spans="1:25" s="1" customFormat="1" ht="24.75" customHeight="1" thickBot="1" thickTop="1">
      <c r="A336" s="16"/>
      <c r="B336" s="371" t="s">
        <v>6</v>
      </c>
      <c r="C336" s="372"/>
      <c r="D336" s="372"/>
      <c r="E336" s="372"/>
      <c r="F336" s="372"/>
      <c r="G336" s="372"/>
      <c r="H336" s="372"/>
      <c r="I336" s="372"/>
      <c r="J336" s="372"/>
      <c r="K336" s="372"/>
      <c r="L336" s="372"/>
      <c r="M336" s="372"/>
      <c r="N336" s="372"/>
      <c r="O336" s="372"/>
      <c r="P336" s="372"/>
      <c r="Q336" s="372"/>
      <c r="R336" s="372"/>
      <c r="S336" s="372"/>
      <c r="T336" s="372"/>
      <c r="U336" s="372"/>
      <c r="V336" s="372"/>
      <c r="W336" s="372"/>
      <c r="X336" s="372"/>
      <c r="Y336" s="373"/>
    </row>
    <row r="337" spans="1:25" s="1" customFormat="1" ht="6.75" customHeight="1" thickBot="1" thickTop="1">
      <c r="A337" s="47"/>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6"/>
    </row>
    <row r="338" spans="1:25" s="1" customFormat="1" ht="54.75" customHeight="1" thickTop="1">
      <c r="A338" s="341" t="s">
        <v>110</v>
      </c>
      <c r="B338" s="379"/>
      <c r="C338" s="379"/>
      <c r="D338" s="380"/>
      <c r="E338" s="138"/>
      <c r="F338" s="357" t="s">
        <v>111</v>
      </c>
      <c r="G338" s="358"/>
      <c r="H338" s="143"/>
      <c r="I338" s="143"/>
      <c r="J338" s="143"/>
      <c r="K338" s="482"/>
      <c r="L338" s="483"/>
      <c r="M338" s="483"/>
      <c r="N338" s="483"/>
      <c r="O338" s="483"/>
      <c r="P338" s="483"/>
      <c r="Q338" s="483"/>
      <c r="R338" s="483"/>
      <c r="S338" s="483"/>
      <c r="T338" s="484"/>
      <c r="U338" s="143"/>
      <c r="V338" s="143"/>
      <c r="W338" s="143"/>
      <c r="X338" s="143"/>
      <c r="Y338" s="143"/>
    </row>
    <row r="339" spans="1:25" ht="51.75" customHeight="1">
      <c r="A339" s="381"/>
      <c r="B339" s="382"/>
      <c r="C339" s="382"/>
      <c r="D339" s="383"/>
      <c r="E339" s="141"/>
      <c r="F339" s="387" t="s">
        <v>263</v>
      </c>
      <c r="G339" s="388"/>
      <c r="H339" s="144"/>
      <c r="I339" s="144"/>
      <c r="J339" s="144"/>
      <c r="K339" s="485"/>
      <c r="L339" s="486"/>
      <c r="M339" s="486"/>
      <c r="N339" s="486"/>
      <c r="O339" s="486"/>
      <c r="P339" s="486"/>
      <c r="Q339" s="486"/>
      <c r="R339" s="486"/>
      <c r="S339" s="486"/>
      <c r="T339" s="487"/>
      <c r="U339" s="144"/>
      <c r="V339" s="144"/>
      <c r="W339" s="144"/>
      <c r="X339" s="144"/>
      <c r="Y339" s="144"/>
    </row>
    <row r="340" spans="1:25" ht="36" customHeight="1">
      <c r="A340" s="381"/>
      <c r="B340" s="382"/>
      <c r="C340" s="382"/>
      <c r="D340" s="383"/>
      <c r="E340" s="133"/>
      <c r="F340" s="353" t="s">
        <v>264</v>
      </c>
      <c r="G340" s="354"/>
      <c r="H340" s="144"/>
      <c r="I340" s="144"/>
      <c r="J340" s="144"/>
      <c r="K340" s="485"/>
      <c r="L340" s="486"/>
      <c r="M340" s="486"/>
      <c r="N340" s="486"/>
      <c r="O340" s="486"/>
      <c r="P340" s="486"/>
      <c r="Q340" s="486"/>
      <c r="R340" s="486"/>
      <c r="S340" s="486"/>
      <c r="T340" s="487"/>
      <c r="U340" s="144"/>
      <c r="V340" s="144"/>
      <c r="W340" s="144"/>
      <c r="X340" s="144"/>
      <c r="Y340" s="144"/>
    </row>
    <row r="341" spans="1:25" ht="57" customHeight="1">
      <c r="A341" s="381"/>
      <c r="B341" s="382"/>
      <c r="C341" s="382"/>
      <c r="D341" s="383"/>
      <c r="E341" s="134"/>
      <c r="F341" s="351" t="s">
        <v>359</v>
      </c>
      <c r="G341" s="352"/>
      <c r="H341" s="144"/>
      <c r="I341" s="144"/>
      <c r="J341" s="144"/>
      <c r="K341" s="485"/>
      <c r="L341" s="486"/>
      <c r="M341" s="486"/>
      <c r="N341" s="486"/>
      <c r="O341" s="486"/>
      <c r="P341" s="486"/>
      <c r="Q341" s="486"/>
      <c r="R341" s="486"/>
      <c r="S341" s="486"/>
      <c r="T341" s="487"/>
      <c r="U341" s="144"/>
      <c r="V341" s="144"/>
      <c r="W341" s="144"/>
      <c r="X341" s="144"/>
      <c r="Y341" s="144"/>
    </row>
    <row r="342" spans="1:25" ht="47.25" customHeight="1">
      <c r="A342" s="381"/>
      <c r="B342" s="382"/>
      <c r="C342" s="382"/>
      <c r="D342" s="383"/>
      <c r="E342" s="134"/>
      <c r="F342" s="351" t="s">
        <v>265</v>
      </c>
      <c r="G342" s="352"/>
      <c r="H342" s="144"/>
      <c r="I342" s="144"/>
      <c r="J342" s="144"/>
      <c r="K342" s="485"/>
      <c r="L342" s="486"/>
      <c r="M342" s="486"/>
      <c r="N342" s="486"/>
      <c r="O342" s="486"/>
      <c r="P342" s="486"/>
      <c r="Q342" s="486"/>
      <c r="R342" s="486"/>
      <c r="S342" s="486"/>
      <c r="T342" s="487"/>
      <c r="U342" s="144"/>
      <c r="V342" s="144"/>
      <c r="W342" s="144"/>
      <c r="X342" s="144"/>
      <c r="Y342" s="144"/>
    </row>
    <row r="343" spans="1:25" ht="38.25" customHeight="1" thickBot="1">
      <c r="A343" s="384"/>
      <c r="B343" s="385"/>
      <c r="C343" s="385"/>
      <c r="D343" s="386"/>
      <c r="E343" s="136"/>
      <c r="F343" s="422" t="s">
        <v>211</v>
      </c>
      <c r="G343" s="423"/>
      <c r="H343" s="145"/>
      <c r="I343" s="145"/>
      <c r="J343" s="145"/>
      <c r="K343" s="488"/>
      <c r="L343" s="489"/>
      <c r="M343" s="489"/>
      <c r="N343" s="489"/>
      <c r="O343" s="489"/>
      <c r="P343" s="489"/>
      <c r="Q343" s="489"/>
      <c r="R343" s="489"/>
      <c r="S343" s="489"/>
      <c r="T343" s="490"/>
      <c r="U343" s="145"/>
      <c r="V343" s="145"/>
      <c r="W343" s="145"/>
      <c r="X343" s="145"/>
      <c r="Y343" s="145"/>
    </row>
    <row r="344" spans="1:25" s="1" customFormat="1" ht="6.75" customHeight="1" thickBot="1" thickTop="1">
      <c r="A344" s="47"/>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6"/>
    </row>
    <row r="345" spans="1:25" ht="58.5" customHeight="1" thickTop="1">
      <c r="A345" s="529" t="s">
        <v>597</v>
      </c>
      <c r="B345" s="530"/>
      <c r="C345" s="530"/>
      <c r="D345" s="531"/>
      <c r="E345" s="48"/>
      <c r="F345" s="480" t="s">
        <v>590</v>
      </c>
      <c r="G345" s="481"/>
      <c r="H345" s="2"/>
      <c r="I345" s="2"/>
      <c r="J345" s="2"/>
      <c r="K345" s="500"/>
      <c r="L345" s="501"/>
      <c r="M345" s="501"/>
      <c r="N345" s="501"/>
      <c r="O345" s="501"/>
      <c r="P345" s="501"/>
      <c r="Q345" s="501"/>
      <c r="R345" s="501"/>
      <c r="S345" s="501"/>
      <c r="T345" s="502"/>
      <c r="U345" s="2"/>
      <c r="V345" s="2"/>
      <c r="W345" s="2"/>
      <c r="X345" s="2"/>
      <c r="Y345" s="2"/>
    </row>
    <row r="346" spans="1:25" ht="33.75" customHeight="1" thickBot="1">
      <c r="A346" s="532"/>
      <c r="B346" s="533"/>
      <c r="C346" s="533"/>
      <c r="D346" s="534"/>
      <c r="E346" s="49"/>
      <c r="F346" s="452" t="s">
        <v>211</v>
      </c>
      <c r="G346" s="453"/>
      <c r="H346" s="4"/>
      <c r="I346" s="4"/>
      <c r="J346" s="4"/>
      <c r="K346" s="503"/>
      <c r="L346" s="504"/>
      <c r="M346" s="504"/>
      <c r="N346" s="504"/>
      <c r="O346" s="504"/>
      <c r="P346" s="504"/>
      <c r="Q346" s="504"/>
      <c r="R346" s="504"/>
      <c r="S346" s="504"/>
      <c r="T346" s="505"/>
      <c r="U346" s="4"/>
      <c r="V346" s="4"/>
      <c r="W346" s="4"/>
      <c r="X346" s="4"/>
      <c r="Y346" s="4"/>
    </row>
    <row r="347" spans="1:25" s="1" customFormat="1" ht="6.75" customHeight="1" thickBot="1" thickTop="1">
      <c r="A347" s="47"/>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6"/>
    </row>
    <row r="348" spans="1:25" ht="57" customHeight="1" thickTop="1">
      <c r="A348" s="529" t="s">
        <v>598</v>
      </c>
      <c r="B348" s="530"/>
      <c r="C348" s="530"/>
      <c r="D348" s="531"/>
      <c r="E348" s="48"/>
      <c r="F348" s="480" t="s">
        <v>591</v>
      </c>
      <c r="G348" s="481"/>
      <c r="H348" s="2"/>
      <c r="I348" s="2"/>
      <c r="J348" s="2"/>
      <c r="K348" s="500"/>
      <c r="L348" s="501"/>
      <c r="M348" s="501"/>
      <c r="N348" s="501"/>
      <c r="O348" s="501"/>
      <c r="P348" s="501"/>
      <c r="Q348" s="501"/>
      <c r="R348" s="501"/>
      <c r="S348" s="501"/>
      <c r="T348" s="502"/>
      <c r="U348" s="2"/>
      <c r="V348" s="2"/>
      <c r="W348" s="2"/>
      <c r="X348" s="2"/>
      <c r="Y348" s="2"/>
    </row>
    <row r="349" spans="1:25" ht="45.75" customHeight="1" thickBot="1">
      <c r="A349" s="532"/>
      <c r="B349" s="533"/>
      <c r="C349" s="533"/>
      <c r="D349" s="534"/>
      <c r="E349" s="49"/>
      <c r="F349" s="452" t="s">
        <v>211</v>
      </c>
      <c r="G349" s="453"/>
      <c r="H349" s="4"/>
      <c r="I349" s="4"/>
      <c r="J349" s="4"/>
      <c r="K349" s="506"/>
      <c r="L349" s="507"/>
      <c r="M349" s="507"/>
      <c r="N349" s="507"/>
      <c r="O349" s="507"/>
      <c r="P349" s="507"/>
      <c r="Q349" s="507"/>
      <c r="R349" s="507"/>
      <c r="S349" s="507"/>
      <c r="T349" s="508"/>
      <c r="U349" s="4"/>
      <c r="V349" s="4"/>
      <c r="W349" s="4"/>
      <c r="X349" s="4"/>
      <c r="Y349" s="4"/>
    </row>
    <row r="350" spans="1:25" s="1" customFormat="1" ht="6.75" customHeight="1" thickBot="1" thickTop="1">
      <c r="A350" s="50"/>
      <c r="B350" s="51"/>
      <c r="C350" s="51"/>
      <c r="D350" s="51"/>
      <c r="E350" s="51"/>
      <c r="F350" s="51"/>
      <c r="G350" s="51"/>
      <c r="H350" s="25"/>
      <c r="I350" s="25"/>
      <c r="J350" s="25"/>
      <c r="K350" s="25"/>
      <c r="L350" s="25"/>
      <c r="M350" s="25"/>
      <c r="N350" s="25"/>
      <c r="O350" s="25"/>
      <c r="P350" s="25"/>
      <c r="Q350" s="25"/>
      <c r="R350" s="25"/>
      <c r="S350" s="25"/>
      <c r="T350" s="25"/>
      <c r="U350" s="25"/>
      <c r="V350" s="25"/>
      <c r="W350" s="25"/>
      <c r="X350" s="25"/>
      <c r="Y350" s="26"/>
    </row>
    <row r="351" spans="1:25" ht="62.25" customHeight="1" thickTop="1">
      <c r="A351" s="529" t="s">
        <v>542</v>
      </c>
      <c r="B351" s="530"/>
      <c r="C351" s="530"/>
      <c r="D351" s="531"/>
      <c r="E351" s="48"/>
      <c r="F351" s="480" t="s">
        <v>543</v>
      </c>
      <c r="G351" s="481"/>
      <c r="H351" s="2"/>
      <c r="I351" s="2"/>
      <c r="J351" s="2"/>
      <c r="K351" s="500"/>
      <c r="L351" s="501"/>
      <c r="M351" s="501"/>
      <c r="N351" s="501"/>
      <c r="O351" s="501"/>
      <c r="P351" s="501"/>
      <c r="Q351" s="501"/>
      <c r="R351" s="501"/>
      <c r="S351" s="501"/>
      <c r="T351" s="502"/>
      <c r="U351" s="2"/>
      <c r="V351" s="2"/>
      <c r="W351" s="2"/>
      <c r="X351" s="2"/>
      <c r="Y351" s="2"/>
    </row>
    <row r="352" spans="1:25" ht="42" customHeight="1" thickBot="1">
      <c r="A352" s="532"/>
      <c r="B352" s="533"/>
      <c r="C352" s="533"/>
      <c r="D352" s="534"/>
      <c r="E352" s="49"/>
      <c r="F352" s="452" t="s">
        <v>211</v>
      </c>
      <c r="G352" s="453"/>
      <c r="H352" s="4"/>
      <c r="I352" s="4"/>
      <c r="J352" s="4"/>
      <c r="K352" s="503"/>
      <c r="L352" s="504"/>
      <c r="M352" s="504"/>
      <c r="N352" s="504"/>
      <c r="O352" s="504"/>
      <c r="P352" s="504"/>
      <c r="Q352" s="504"/>
      <c r="R352" s="504"/>
      <c r="S352" s="504"/>
      <c r="T352" s="505"/>
      <c r="U352" s="4"/>
      <c r="V352" s="4"/>
      <c r="W352" s="4"/>
      <c r="X352" s="4"/>
      <c r="Y352" s="4"/>
    </row>
    <row r="353" spans="1:25" s="1" customFormat="1" ht="6.75" customHeight="1" thickBot="1" thickTop="1">
      <c r="A353" s="47"/>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6"/>
    </row>
    <row r="354" spans="1:25" ht="58.5" customHeight="1" thickTop="1">
      <c r="A354" s="341" t="s">
        <v>568</v>
      </c>
      <c r="B354" s="404"/>
      <c r="C354" s="404"/>
      <c r="D354" s="405"/>
      <c r="E354" s="138"/>
      <c r="F354" s="393" t="s">
        <v>544</v>
      </c>
      <c r="G354" s="394"/>
      <c r="H354" s="121"/>
      <c r="I354" s="121"/>
      <c r="J354" s="121"/>
      <c r="K354" s="359"/>
      <c r="L354" s="360"/>
      <c r="M354" s="360"/>
      <c r="N354" s="360"/>
      <c r="O354" s="360"/>
      <c r="P354" s="360"/>
      <c r="Q354" s="360"/>
      <c r="R354" s="360"/>
      <c r="S354" s="360"/>
      <c r="T354" s="361"/>
      <c r="U354" s="121"/>
      <c r="V354" s="121"/>
      <c r="W354" s="121"/>
      <c r="X354" s="121"/>
      <c r="Y354" s="121"/>
    </row>
    <row r="355" spans="1:25" ht="57.75" customHeight="1">
      <c r="A355" s="469"/>
      <c r="B355" s="470"/>
      <c r="C355" s="470"/>
      <c r="D355" s="471"/>
      <c r="E355" s="134"/>
      <c r="F355" s="391" t="s">
        <v>112</v>
      </c>
      <c r="G355" s="392"/>
      <c r="H355" s="125"/>
      <c r="I355" s="125"/>
      <c r="J355" s="125"/>
      <c r="K355" s="362"/>
      <c r="L355" s="363"/>
      <c r="M355" s="363"/>
      <c r="N355" s="363"/>
      <c r="O355" s="363"/>
      <c r="P355" s="363"/>
      <c r="Q355" s="363"/>
      <c r="R355" s="363"/>
      <c r="S355" s="363"/>
      <c r="T355" s="364"/>
      <c r="U355" s="125"/>
      <c r="V355" s="125"/>
      <c r="W355" s="125"/>
      <c r="X355" s="125"/>
      <c r="Y355" s="125"/>
    </row>
    <row r="356" spans="1:25" ht="95.25" customHeight="1">
      <c r="A356" s="469"/>
      <c r="B356" s="470"/>
      <c r="C356" s="470"/>
      <c r="D356" s="471"/>
      <c r="E356" s="134"/>
      <c r="F356" s="391" t="s">
        <v>592</v>
      </c>
      <c r="G356" s="392"/>
      <c r="H356" s="125"/>
      <c r="I356" s="125"/>
      <c r="J356" s="125"/>
      <c r="K356" s="362"/>
      <c r="L356" s="363"/>
      <c r="M356" s="363"/>
      <c r="N356" s="363"/>
      <c r="O356" s="363"/>
      <c r="P356" s="363"/>
      <c r="Q356" s="363"/>
      <c r="R356" s="363"/>
      <c r="S356" s="363"/>
      <c r="T356" s="364"/>
      <c r="U356" s="125"/>
      <c r="V356" s="125"/>
      <c r="W356" s="125"/>
      <c r="X356" s="125"/>
      <c r="Y356" s="125"/>
    </row>
    <row r="357" spans="1:25" ht="42" customHeight="1" thickBot="1">
      <c r="A357" s="526"/>
      <c r="B357" s="527"/>
      <c r="C357" s="527"/>
      <c r="D357" s="528"/>
      <c r="E357" s="140"/>
      <c r="F357" s="355" t="s">
        <v>211</v>
      </c>
      <c r="G357" s="356"/>
      <c r="H357" s="128"/>
      <c r="I357" s="128"/>
      <c r="J357" s="128"/>
      <c r="K357" s="365"/>
      <c r="L357" s="366"/>
      <c r="M357" s="366"/>
      <c r="N357" s="366"/>
      <c r="O357" s="366"/>
      <c r="P357" s="366"/>
      <c r="Q357" s="366"/>
      <c r="R357" s="366"/>
      <c r="S357" s="366"/>
      <c r="T357" s="367"/>
      <c r="U357" s="128"/>
      <c r="V357" s="128"/>
      <c r="W357" s="128"/>
      <c r="X357" s="128"/>
      <c r="Y357" s="128"/>
    </row>
    <row r="358" spans="1:25" ht="24.75" customHeight="1" thickBot="1" thickTop="1">
      <c r="A358" s="350" t="s">
        <v>368</v>
      </c>
      <c r="B358" s="350"/>
      <c r="C358" s="350"/>
      <c r="D358" s="350"/>
      <c r="E358" s="350"/>
      <c r="F358" s="350"/>
      <c r="G358" s="350"/>
      <c r="H358" s="112">
        <f>COUNTIF('隠しシート（記入不要）'!CU5:DC5,"１")</f>
        <v>0</v>
      </c>
      <c r="I358" s="112">
        <f>COUNTIF('隠しシート（記入不要）'!CU5:DC5,"２")</f>
        <v>0</v>
      </c>
      <c r="J358" s="112">
        <f>COUNTIF('隠しシート（記入不要）'!CU5:DC5,"３")</f>
        <v>0</v>
      </c>
      <c r="K358" s="376"/>
      <c r="L358" s="377"/>
      <c r="M358" s="377"/>
      <c r="N358" s="377"/>
      <c r="O358" s="377"/>
      <c r="P358" s="377"/>
      <c r="Q358" s="377"/>
      <c r="R358" s="377"/>
      <c r="S358" s="377"/>
      <c r="T358" s="378"/>
      <c r="U358" s="12"/>
      <c r="V358" s="12"/>
      <c r="W358" s="12"/>
      <c r="X358" s="12"/>
      <c r="Y358" s="12"/>
    </row>
    <row r="359" spans="1:25" ht="15" customHeight="1" thickTop="1">
      <c r="A359" s="374"/>
      <c r="B359" s="374"/>
      <c r="C359" s="374"/>
      <c r="D359" s="374"/>
      <c r="E359" s="374"/>
      <c r="F359" s="374"/>
      <c r="G359" s="374"/>
      <c r="H359" s="374"/>
      <c r="I359" s="374"/>
      <c r="J359" s="374"/>
      <c r="K359" s="374"/>
      <c r="L359" s="374"/>
      <c r="M359" s="374"/>
      <c r="N359" s="374"/>
      <c r="O359" s="374"/>
      <c r="P359" s="374"/>
      <c r="Q359" s="374"/>
      <c r="R359" s="374"/>
      <c r="S359" s="374"/>
      <c r="T359" s="374"/>
      <c r="U359" s="374"/>
      <c r="V359" s="374"/>
      <c r="W359" s="374"/>
      <c r="X359" s="374"/>
      <c r="Y359" s="374"/>
    </row>
    <row r="360" spans="1:25" ht="15" customHeight="1" thickBot="1">
      <c r="A360" s="375"/>
      <c r="B360" s="375"/>
      <c r="C360" s="375"/>
      <c r="D360" s="375"/>
      <c r="E360" s="375"/>
      <c r="F360" s="375"/>
      <c r="G360" s="375"/>
      <c r="H360" s="375"/>
      <c r="I360" s="375"/>
      <c r="J360" s="375"/>
      <c r="K360" s="375"/>
      <c r="L360" s="375"/>
      <c r="M360" s="375"/>
      <c r="N360" s="375"/>
      <c r="O360" s="375"/>
      <c r="P360" s="375"/>
      <c r="Q360" s="375"/>
      <c r="R360" s="375"/>
      <c r="S360" s="375"/>
      <c r="T360" s="375"/>
      <c r="U360" s="375"/>
      <c r="V360" s="375"/>
      <c r="W360" s="375"/>
      <c r="X360" s="375"/>
      <c r="Y360" s="375"/>
    </row>
    <row r="361" spans="1:25" s="1" customFormat="1" ht="24.75" customHeight="1" thickBot="1" thickTop="1">
      <c r="A361" s="16"/>
      <c r="B361" s="371" t="s">
        <v>369</v>
      </c>
      <c r="C361" s="372"/>
      <c r="D361" s="372"/>
      <c r="E361" s="372"/>
      <c r="F361" s="372"/>
      <c r="G361" s="372"/>
      <c r="H361" s="372"/>
      <c r="I361" s="372"/>
      <c r="J361" s="372"/>
      <c r="K361" s="372"/>
      <c r="L361" s="372"/>
      <c r="M361" s="372"/>
      <c r="N361" s="372"/>
      <c r="O361" s="372"/>
      <c r="P361" s="372"/>
      <c r="Q361" s="372"/>
      <c r="R361" s="372"/>
      <c r="S361" s="372"/>
      <c r="T361" s="372"/>
      <c r="U361" s="372"/>
      <c r="V361" s="372"/>
      <c r="W361" s="372"/>
      <c r="X361" s="372"/>
      <c r="Y361" s="373"/>
    </row>
    <row r="362" spans="1:25" s="1" customFormat="1" ht="6.75" customHeight="1" thickBot="1" thickTop="1">
      <c r="A362" s="47"/>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6"/>
    </row>
    <row r="363" spans="1:25" ht="53.25" customHeight="1" thickTop="1">
      <c r="A363" s="466" t="s">
        <v>113</v>
      </c>
      <c r="B363" s="467"/>
      <c r="C363" s="467"/>
      <c r="D363" s="468"/>
      <c r="E363" s="456" t="s">
        <v>390</v>
      </c>
      <c r="F363" s="457"/>
      <c r="G363" s="458"/>
      <c r="H363" s="121"/>
      <c r="I363" s="121"/>
      <c r="J363" s="121"/>
      <c r="K363" s="359"/>
      <c r="L363" s="360"/>
      <c r="M363" s="360"/>
      <c r="N363" s="360"/>
      <c r="O363" s="360"/>
      <c r="P363" s="360"/>
      <c r="Q363" s="360"/>
      <c r="R363" s="360"/>
      <c r="S363" s="360"/>
      <c r="T363" s="361"/>
      <c r="U363" s="121"/>
      <c r="V363" s="121"/>
      <c r="W363" s="121"/>
      <c r="X363" s="121"/>
      <c r="Y363" s="121"/>
    </row>
    <row r="364" spans="1:25" ht="46.5" customHeight="1">
      <c r="A364" s="469"/>
      <c r="B364" s="470"/>
      <c r="C364" s="470"/>
      <c r="D364" s="471"/>
      <c r="E364" s="141"/>
      <c r="F364" s="387" t="s">
        <v>114</v>
      </c>
      <c r="G364" s="388"/>
      <c r="H364" s="125"/>
      <c r="I364" s="125"/>
      <c r="J364" s="125"/>
      <c r="K364" s="362"/>
      <c r="L364" s="363"/>
      <c r="M364" s="363"/>
      <c r="N364" s="363"/>
      <c r="O364" s="363"/>
      <c r="P364" s="363"/>
      <c r="Q364" s="363"/>
      <c r="R364" s="363"/>
      <c r="S364" s="363"/>
      <c r="T364" s="364"/>
      <c r="U364" s="125"/>
      <c r="V364" s="125"/>
      <c r="W364" s="125"/>
      <c r="X364" s="125"/>
      <c r="Y364" s="125"/>
    </row>
    <row r="365" spans="1:25" ht="48" customHeight="1">
      <c r="A365" s="469"/>
      <c r="B365" s="470"/>
      <c r="C365" s="470"/>
      <c r="D365" s="471"/>
      <c r="E365" s="134"/>
      <c r="F365" s="351" t="s">
        <v>22</v>
      </c>
      <c r="G365" s="352"/>
      <c r="H365" s="125"/>
      <c r="I365" s="125"/>
      <c r="J365" s="125"/>
      <c r="K365" s="362"/>
      <c r="L365" s="363"/>
      <c r="M365" s="363"/>
      <c r="N365" s="363"/>
      <c r="O365" s="363"/>
      <c r="P365" s="363"/>
      <c r="Q365" s="363"/>
      <c r="R365" s="363"/>
      <c r="S365" s="363"/>
      <c r="T365" s="364"/>
      <c r="U365" s="125"/>
      <c r="V365" s="125"/>
      <c r="W365" s="125"/>
      <c r="X365" s="125"/>
      <c r="Y365" s="125"/>
    </row>
    <row r="366" spans="1:25" ht="54" customHeight="1">
      <c r="A366" s="469"/>
      <c r="B366" s="470"/>
      <c r="C366" s="470"/>
      <c r="D366" s="471"/>
      <c r="E366" s="134"/>
      <c r="F366" s="351" t="s">
        <v>545</v>
      </c>
      <c r="G366" s="352"/>
      <c r="H366" s="125"/>
      <c r="I366" s="125"/>
      <c r="J366" s="125"/>
      <c r="K366" s="362"/>
      <c r="L366" s="363"/>
      <c r="M366" s="363"/>
      <c r="N366" s="363"/>
      <c r="O366" s="363"/>
      <c r="P366" s="363"/>
      <c r="Q366" s="363"/>
      <c r="R366" s="363"/>
      <c r="S366" s="363"/>
      <c r="T366" s="364"/>
      <c r="U366" s="125"/>
      <c r="V366" s="125"/>
      <c r="W366" s="125"/>
      <c r="X366" s="125"/>
      <c r="Y366" s="125"/>
    </row>
    <row r="367" spans="1:25" ht="48" customHeight="1">
      <c r="A367" s="469"/>
      <c r="B367" s="470"/>
      <c r="C367" s="470"/>
      <c r="D367" s="471"/>
      <c r="E367" s="134"/>
      <c r="F367" s="351" t="s">
        <v>202</v>
      </c>
      <c r="G367" s="352"/>
      <c r="H367" s="125"/>
      <c r="I367" s="125"/>
      <c r="J367" s="125"/>
      <c r="K367" s="362"/>
      <c r="L367" s="363"/>
      <c r="M367" s="363"/>
      <c r="N367" s="363"/>
      <c r="O367" s="363"/>
      <c r="P367" s="363"/>
      <c r="Q367" s="363"/>
      <c r="R367" s="363"/>
      <c r="S367" s="363"/>
      <c r="T367" s="364"/>
      <c r="U367" s="125"/>
      <c r="V367" s="125"/>
      <c r="W367" s="125"/>
      <c r="X367" s="125"/>
      <c r="Y367" s="125"/>
    </row>
    <row r="368" spans="1:25" ht="42.75" customHeight="1">
      <c r="A368" s="469"/>
      <c r="B368" s="470"/>
      <c r="C368" s="470"/>
      <c r="D368" s="471"/>
      <c r="E368" s="134"/>
      <c r="F368" s="351" t="s">
        <v>546</v>
      </c>
      <c r="G368" s="352"/>
      <c r="H368" s="125"/>
      <c r="I368" s="125"/>
      <c r="J368" s="125"/>
      <c r="K368" s="362"/>
      <c r="L368" s="363"/>
      <c r="M368" s="363"/>
      <c r="N368" s="363"/>
      <c r="O368" s="363"/>
      <c r="P368" s="363"/>
      <c r="Q368" s="363"/>
      <c r="R368" s="363"/>
      <c r="S368" s="363"/>
      <c r="T368" s="364"/>
      <c r="U368" s="125"/>
      <c r="V368" s="125"/>
      <c r="W368" s="125"/>
      <c r="X368" s="125"/>
      <c r="Y368" s="125"/>
    </row>
    <row r="369" spans="1:25" ht="42.75" customHeight="1" thickBot="1">
      <c r="A369" s="535"/>
      <c r="B369" s="536"/>
      <c r="C369" s="536"/>
      <c r="D369" s="537"/>
      <c r="E369" s="133"/>
      <c r="F369" s="355" t="s">
        <v>211</v>
      </c>
      <c r="G369" s="356"/>
      <c r="H369" s="128"/>
      <c r="I369" s="128"/>
      <c r="J369" s="128"/>
      <c r="K369" s="365"/>
      <c r="L369" s="366"/>
      <c r="M369" s="366"/>
      <c r="N369" s="366"/>
      <c r="O369" s="366"/>
      <c r="P369" s="366"/>
      <c r="Q369" s="366"/>
      <c r="R369" s="366"/>
      <c r="S369" s="366"/>
      <c r="T369" s="367"/>
      <c r="U369" s="128"/>
      <c r="V369" s="128"/>
      <c r="W369" s="128"/>
      <c r="X369" s="128"/>
      <c r="Y369" s="128"/>
    </row>
    <row r="370" spans="1:25" ht="24.75" customHeight="1" thickBot="1" thickTop="1">
      <c r="A370" s="350" t="s">
        <v>370</v>
      </c>
      <c r="B370" s="350"/>
      <c r="C370" s="350"/>
      <c r="D370" s="350"/>
      <c r="E370" s="350"/>
      <c r="F370" s="350"/>
      <c r="G370" s="350"/>
      <c r="H370" s="112">
        <f>COUNTIF('隠しシート（記入不要）'!DE5,"１")</f>
        <v>0</v>
      </c>
      <c r="I370" s="112">
        <f>COUNTIF('隠しシート（記入不要）'!DE5,"２")</f>
        <v>0</v>
      </c>
      <c r="J370" s="112">
        <f>COUNTIF('隠しシート（記入不要）'!DE5,"３")</f>
        <v>0</v>
      </c>
      <c r="K370" s="376"/>
      <c r="L370" s="377"/>
      <c r="M370" s="377"/>
      <c r="N370" s="377"/>
      <c r="O370" s="377"/>
      <c r="P370" s="377"/>
      <c r="Q370" s="377"/>
      <c r="R370" s="377"/>
      <c r="S370" s="377"/>
      <c r="T370" s="378"/>
      <c r="U370" s="12"/>
      <c r="V370" s="12"/>
      <c r="W370" s="12"/>
      <c r="X370" s="12"/>
      <c r="Y370" s="12"/>
    </row>
    <row r="371" spans="1:25" ht="24.75" customHeight="1" thickBot="1" thickTop="1">
      <c r="A371" s="350" t="s">
        <v>180</v>
      </c>
      <c r="B371" s="350"/>
      <c r="C371" s="350"/>
      <c r="D371" s="350"/>
      <c r="E371" s="350"/>
      <c r="F371" s="350"/>
      <c r="G371" s="350"/>
      <c r="H371" s="112">
        <f>SUM(H370,H358,H333)</f>
        <v>0</v>
      </c>
      <c r="I371" s="112">
        <f>SUM(I370,I358,I333)</f>
        <v>0</v>
      </c>
      <c r="J371" s="112">
        <f>SUM(J370,J358,J333)</f>
        <v>0</v>
      </c>
      <c r="K371" s="376"/>
      <c r="L371" s="377"/>
      <c r="M371" s="377"/>
      <c r="N371" s="377"/>
      <c r="O371" s="377"/>
      <c r="P371" s="377"/>
      <c r="Q371" s="377"/>
      <c r="R371" s="377"/>
      <c r="S371" s="377"/>
      <c r="T371" s="378"/>
      <c r="U371" s="12"/>
      <c r="V371" s="12"/>
      <c r="W371" s="12"/>
      <c r="X371" s="12"/>
      <c r="Y371" s="12"/>
    </row>
    <row r="372" spans="1:25" s="1" customFormat="1" ht="24.75" customHeight="1" thickBot="1" thickTop="1">
      <c r="A372" s="371" t="s">
        <v>393</v>
      </c>
      <c r="B372" s="372"/>
      <c r="C372" s="372"/>
      <c r="D372" s="372"/>
      <c r="E372" s="372"/>
      <c r="F372" s="372"/>
      <c r="G372" s="372"/>
      <c r="H372" s="372"/>
      <c r="I372" s="372"/>
      <c r="J372" s="372"/>
      <c r="K372" s="372"/>
      <c r="L372" s="372"/>
      <c r="M372" s="372"/>
      <c r="N372" s="372"/>
      <c r="O372" s="372"/>
      <c r="P372" s="372"/>
      <c r="Q372" s="372"/>
      <c r="R372" s="372"/>
      <c r="S372" s="372"/>
      <c r="T372" s="372"/>
      <c r="U372" s="372"/>
      <c r="V372" s="372"/>
      <c r="W372" s="372"/>
      <c r="X372" s="372"/>
      <c r="Y372" s="373"/>
    </row>
    <row r="373" spans="1:25" s="1" customFormat="1" ht="24.75" customHeight="1" thickBot="1" thickTop="1">
      <c r="A373" s="9"/>
      <c r="B373" s="371" t="s">
        <v>394</v>
      </c>
      <c r="C373" s="372"/>
      <c r="D373" s="372"/>
      <c r="E373" s="372"/>
      <c r="F373" s="372"/>
      <c r="G373" s="372"/>
      <c r="H373" s="372"/>
      <c r="I373" s="372"/>
      <c r="J373" s="372"/>
      <c r="K373" s="372"/>
      <c r="L373" s="372"/>
      <c r="M373" s="372"/>
      <c r="N373" s="372"/>
      <c r="O373" s="372"/>
      <c r="P373" s="372"/>
      <c r="Q373" s="372"/>
      <c r="R373" s="372"/>
      <c r="S373" s="372"/>
      <c r="T373" s="372"/>
      <c r="U373" s="372"/>
      <c r="V373" s="372"/>
      <c r="W373" s="372"/>
      <c r="X373" s="372"/>
      <c r="Y373" s="373"/>
    </row>
    <row r="374" spans="1:25" s="1" customFormat="1" ht="6.75" customHeight="1" thickBot="1" thickTop="1">
      <c r="A374" s="47"/>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6"/>
    </row>
    <row r="375" spans="1:25" ht="62.25" customHeight="1" thickTop="1">
      <c r="A375" s="341" t="s">
        <v>115</v>
      </c>
      <c r="B375" s="379"/>
      <c r="C375" s="379"/>
      <c r="D375" s="380"/>
      <c r="E375" s="138"/>
      <c r="F375" s="357" t="s">
        <v>116</v>
      </c>
      <c r="G375" s="358"/>
      <c r="H375" s="121"/>
      <c r="I375" s="121"/>
      <c r="J375" s="121"/>
      <c r="K375" s="359"/>
      <c r="L375" s="360"/>
      <c r="M375" s="360"/>
      <c r="N375" s="360"/>
      <c r="O375" s="360"/>
      <c r="P375" s="360"/>
      <c r="Q375" s="360"/>
      <c r="R375" s="360"/>
      <c r="S375" s="360"/>
      <c r="T375" s="361"/>
      <c r="U375" s="121"/>
      <c r="V375" s="121"/>
      <c r="W375" s="121"/>
      <c r="X375" s="121"/>
      <c r="Y375" s="121"/>
    </row>
    <row r="376" spans="1:25" ht="54.75" customHeight="1">
      <c r="A376" s="381"/>
      <c r="B376" s="382"/>
      <c r="C376" s="382"/>
      <c r="D376" s="383"/>
      <c r="E376" s="134"/>
      <c r="F376" s="351" t="s">
        <v>191</v>
      </c>
      <c r="G376" s="352"/>
      <c r="H376" s="125"/>
      <c r="I376" s="125"/>
      <c r="J376" s="125"/>
      <c r="K376" s="362"/>
      <c r="L376" s="363"/>
      <c r="M376" s="363"/>
      <c r="N376" s="363"/>
      <c r="O376" s="363"/>
      <c r="P376" s="363"/>
      <c r="Q376" s="363"/>
      <c r="R376" s="363"/>
      <c r="S376" s="363"/>
      <c r="T376" s="364"/>
      <c r="U376" s="125"/>
      <c r="V376" s="125"/>
      <c r="W376" s="125"/>
      <c r="X376" s="125"/>
      <c r="Y376" s="125"/>
    </row>
    <row r="377" spans="1:25" ht="52.5" customHeight="1">
      <c r="A377" s="381"/>
      <c r="B377" s="382"/>
      <c r="C377" s="382"/>
      <c r="D377" s="383"/>
      <c r="E377" s="134"/>
      <c r="F377" s="351" t="s">
        <v>192</v>
      </c>
      <c r="G377" s="352"/>
      <c r="H377" s="125"/>
      <c r="I377" s="125"/>
      <c r="J377" s="125"/>
      <c r="K377" s="362"/>
      <c r="L377" s="363"/>
      <c r="M377" s="363"/>
      <c r="N377" s="363"/>
      <c r="O377" s="363"/>
      <c r="P377" s="363"/>
      <c r="Q377" s="363"/>
      <c r="R377" s="363"/>
      <c r="S377" s="363"/>
      <c r="T377" s="364"/>
      <c r="U377" s="125"/>
      <c r="V377" s="125"/>
      <c r="W377" s="125"/>
      <c r="X377" s="125"/>
      <c r="Y377" s="125"/>
    </row>
    <row r="378" spans="1:25" ht="57.75" customHeight="1">
      <c r="A378" s="381"/>
      <c r="B378" s="382"/>
      <c r="C378" s="382"/>
      <c r="D378" s="383"/>
      <c r="E378" s="134"/>
      <c r="F378" s="424" t="s">
        <v>193</v>
      </c>
      <c r="G378" s="425"/>
      <c r="H378" s="125"/>
      <c r="I378" s="125"/>
      <c r="J378" s="125"/>
      <c r="K378" s="362"/>
      <c r="L378" s="363"/>
      <c r="M378" s="363"/>
      <c r="N378" s="363"/>
      <c r="O378" s="363"/>
      <c r="P378" s="363"/>
      <c r="Q378" s="363"/>
      <c r="R378" s="363"/>
      <c r="S378" s="363"/>
      <c r="T378" s="364"/>
      <c r="U378" s="125"/>
      <c r="V378" s="125"/>
      <c r="W378" s="125"/>
      <c r="X378" s="125"/>
      <c r="Y378" s="125"/>
    </row>
    <row r="379" spans="1:25" ht="70.5" customHeight="1">
      <c r="A379" s="381"/>
      <c r="B379" s="382"/>
      <c r="C379" s="382"/>
      <c r="D379" s="383"/>
      <c r="E379" s="133"/>
      <c r="F379" s="454" t="s">
        <v>629</v>
      </c>
      <c r="G379" s="455"/>
      <c r="H379" s="125"/>
      <c r="I379" s="125"/>
      <c r="J379" s="125"/>
      <c r="K379" s="362"/>
      <c r="L379" s="363"/>
      <c r="M379" s="363"/>
      <c r="N379" s="363"/>
      <c r="O379" s="363"/>
      <c r="P379" s="363"/>
      <c r="Q379" s="363"/>
      <c r="R379" s="363"/>
      <c r="S379" s="363"/>
      <c r="T379" s="364"/>
      <c r="U379" s="125"/>
      <c r="V379" s="125"/>
      <c r="W379" s="125"/>
      <c r="X379" s="125"/>
      <c r="Y379" s="125"/>
    </row>
    <row r="380" spans="1:25" ht="48" customHeight="1" thickBot="1">
      <c r="A380" s="384"/>
      <c r="B380" s="385"/>
      <c r="C380" s="385"/>
      <c r="D380" s="386"/>
      <c r="E380" s="140"/>
      <c r="F380" s="355" t="s">
        <v>211</v>
      </c>
      <c r="G380" s="356"/>
      <c r="H380" s="128"/>
      <c r="I380" s="128"/>
      <c r="J380" s="128"/>
      <c r="K380" s="365"/>
      <c r="L380" s="366"/>
      <c r="M380" s="366"/>
      <c r="N380" s="366"/>
      <c r="O380" s="366"/>
      <c r="P380" s="366"/>
      <c r="Q380" s="366"/>
      <c r="R380" s="366"/>
      <c r="S380" s="366"/>
      <c r="T380" s="367"/>
      <c r="U380" s="128"/>
      <c r="V380" s="128"/>
      <c r="W380" s="128"/>
      <c r="X380" s="128"/>
      <c r="Y380" s="128"/>
    </row>
    <row r="381" spans="1:25" s="1" customFormat="1" ht="6.75" customHeight="1" thickBot="1" thickTop="1">
      <c r="A381" s="47"/>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6"/>
    </row>
    <row r="382" spans="1:25" ht="65.25" customHeight="1" thickTop="1">
      <c r="A382" s="341" t="s">
        <v>547</v>
      </c>
      <c r="B382" s="379"/>
      <c r="C382" s="379"/>
      <c r="D382" s="380"/>
      <c r="E382" s="138"/>
      <c r="F382" s="357" t="s">
        <v>14</v>
      </c>
      <c r="G382" s="358"/>
      <c r="H382" s="121"/>
      <c r="I382" s="121"/>
      <c r="J382" s="121"/>
      <c r="K382" s="359"/>
      <c r="L382" s="360"/>
      <c r="M382" s="360"/>
      <c r="N382" s="360"/>
      <c r="O382" s="360"/>
      <c r="P382" s="360"/>
      <c r="Q382" s="360"/>
      <c r="R382" s="360"/>
      <c r="S382" s="360"/>
      <c r="T382" s="361"/>
      <c r="U382" s="121"/>
      <c r="V382" s="121"/>
      <c r="W382" s="121"/>
      <c r="X382" s="121"/>
      <c r="Y382" s="121"/>
    </row>
    <row r="383" spans="1:25" ht="57.75" customHeight="1">
      <c r="A383" s="381"/>
      <c r="B383" s="382"/>
      <c r="C383" s="382"/>
      <c r="D383" s="383"/>
      <c r="E383" s="134"/>
      <c r="F383" s="351" t="s">
        <v>117</v>
      </c>
      <c r="G383" s="352"/>
      <c r="H383" s="125"/>
      <c r="I383" s="125"/>
      <c r="J383" s="125"/>
      <c r="K383" s="362"/>
      <c r="L383" s="363"/>
      <c r="M383" s="363"/>
      <c r="N383" s="363"/>
      <c r="O383" s="363"/>
      <c r="P383" s="363"/>
      <c r="Q383" s="363"/>
      <c r="R383" s="363"/>
      <c r="S383" s="363"/>
      <c r="T383" s="364"/>
      <c r="U383" s="125"/>
      <c r="V383" s="125"/>
      <c r="W383" s="125"/>
      <c r="X383" s="125"/>
      <c r="Y383" s="125"/>
    </row>
    <row r="384" spans="1:25" ht="59.25" customHeight="1">
      <c r="A384" s="381"/>
      <c r="B384" s="382"/>
      <c r="C384" s="382"/>
      <c r="D384" s="383"/>
      <c r="E384" s="134"/>
      <c r="F384" s="351" t="s">
        <v>200</v>
      </c>
      <c r="G384" s="352"/>
      <c r="H384" s="125"/>
      <c r="I384" s="125"/>
      <c r="J384" s="125"/>
      <c r="K384" s="362"/>
      <c r="L384" s="363"/>
      <c r="M384" s="363"/>
      <c r="N384" s="363"/>
      <c r="O384" s="363"/>
      <c r="P384" s="363"/>
      <c r="Q384" s="363"/>
      <c r="R384" s="363"/>
      <c r="S384" s="363"/>
      <c r="T384" s="364"/>
      <c r="U384" s="125"/>
      <c r="V384" s="125"/>
      <c r="W384" s="125"/>
      <c r="X384" s="125"/>
      <c r="Y384" s="125"/>
    </row>
    <row r="385" spans="1:25" ht="60" customHeight="1">
      <c r="A385" s="381"/>
      <c r="B385" s="382"/>
      <c r="C385" s="382"/>
      <c r="D385" s="383"/>
      <c r="E385" s="134"/>
      <c r="F385" s="454" t="s">
        <v>548</v>
      </c>
      <c r="G385" s="455"/>
      <c r="H385" s="125"/>
      <c r="I385" s="125"/>
      <c r="J385" s="125"/>
      <c r="K385" s="362"/>
      <c r="L385" s="363"/>
      <c r="M385" s="363"/>
      <c r="N385" s="363"/>
      <c r="O385" s="363"/>
      <c r="P385" s="363"/>
      <c r="Q385" s="363"/>
      <c r="R385" s="363"/>
      <c r="S385" s="363"/>
      <c r="T385" s="364"/>
      <c r="U385" s="125"/>
      <c r="V385" s="125"/>
      <c r="W385" s="125"/>
      <c r="X385" s="125"/>
      <c r="Y385" s="125"/>
    </row>
    <row r="386" spans="1:25" ht="48" customHeight="1" thickBot="1">
      <c r="A386" s="384"/>
      <c r="B386" s="385"/>
      <c r="C386" s="385"/>
      <c r="D386" s="386"/>
      <c r="E386" s="140"/>
      <c r="F386" s="355" t="s">
        <v>211</v>
      </c>
      <c r="G386" s="356"/>
      <c r="H386" s="128"/>
      <c r="I386" s="128"/>
      <c r="J386" s="128"/>
      <c r="K386" s="365"/>
      <c r="L386" s="366"/>
      <c r="M386" s="366"/>
      <c r="N386" s="366"/>
      <c r="O386" s="366"/>
      <c r="P386" s="366"/>
      <c r="Q386" s="366"/>
      <c r="R386" s="366"/>
      <c r="S386" s="366"/>
      <c r="T386" s="367"/>
      <c r="U386" s="128"/>
      <c r="V386" s="128"/>
      <c r="W386" s="128"/>
      <c r="X386" s="128"/>
      <c r="Y386" s="128"/>
    </row>
    <row r="387" spans="1:25" ht="24.75" customHeight="1" thickBot="1" thickTop="1">
      <c r="A387" s="350" t="s">
        <v>181</v>
      </c>
      <c r="B387" s="350"/>
      <c r="C387" s="350"/>
      <c r="D387" s="350"/>
      <c r="E387" s="350"/>
      <c r="F387" s="350"/>
      <c r="G387" s="350"/>
      <c r="H387" s="112">
        <f>COUNTIF('隠しシート（記入不要）'!DG5:DI5,"１")</f>
        <v>0</v>
      </c>
      <c r="I387" s="112">
        <f>COUNTIF('隠しシート（記入不要）'!DG5:DI5,"２")</f>
        <v>0</v>
      </c>
      <c r="J387" s="112">
        <f>COUNTIF('隠しシート（記入不要）'!DG5:DI5,"３")</f>
        <v>0</v>
      </c>
      <c r="K387" s="376"/>
      <c r="L387" s="377"/>
      <c r="M387" s="377"/>
      <c r="N387" s="377"/>
      <c r="O387" s="377"/>
      <c r="P387" s="377"/>
      <c r="Q387" s="377"/>
      <c r="R387" s="377"/>
      <c r="S387" s="377"/>
      <c r="T387" s="378"/>
      <c r="U387" s="12"/>
      <c r="V387" s="12"/>
      <c r="W387" s="12"/>
      <c r="X387" s="12"/>
      <c r="Y387" s="12"/>
    </row>
    <row r="388" spans="1:25" ht="15" customHeight="1" thickTop="1">
      <c r="A388" s="374"/>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row>
    <row r="389" spans="1:25" ht="15" customHeight="1" thickBot="1">
      <c r="A389" s="375"/>
      <c r="B389" s="375"/>
      <c r="C389" s="375"/>
      <c r="D389" s="375"/>
      <c r="E389" s="375"/>
      <c r="F389" s="375"/>
      <c r="G389" s="375"/>
      <c r="H389" s="375"/>
      <c r="I389" s="375"/>
      <c r="J389" s="375"/>
      <c r="K389" s="375"/>
      <c r="L389" s="375"/>
      <c r="M389" s="375"/>
      <c r="N389" s="375"/>
      <c r="O389" s="375"/>
      <c r="P389" s="375"/>
      <c r="Q389" s="375"/>
      <c r="R389" s="375"/>
      <c r="S389" s="375"/>
      <c r="T389" s="375"/>
      <c r="U389" s="375"/>
      <c r="V389" s="375"/>
      <c r="W389" s="375"/>
      <c r="X389" s="375"/>
      <c r="Y389" s="375"/>
    </row>
    <row r="390" spans="1:25" s="1" customFormat="1" ht="24.75" customHeight="1" thickBot="1" thickTop="1">
      <c r="A390" s="16"/>
      <c r="B390" s="371" t="s">
        <v>395</v>
      </c>
      <c r="C390" s="372"/>
      <c r="D390" s="372"/>
      <c r="E390" s="372"/>
      <c r="F390" s="372"/>
      <c r="G390" s="372"/>
      <c r="H390" s="372"/>
      <c r="I390" s="372"/>
      <c r="J390" s="372"/>
      <c r="K390" s="372"/>
      <c r="L390" s="372"/>
      <c r="M390" s="372"/>
      <c r="N390" s="372"/>
      <c r="O390" s="372"/>
      <c r="P390" s="372"/>
      <c r="Q390" s="372"/>
      <c r="R390" s="372"/>
      <c r="S390" s="372"/>
      <c r="T390" s="372"/>
      <c r="U390" s="372"/>
      <c r="V390" s="372"/>
      <c r="W390" s="372"/>
      <c r="X390" s="372"/>
      <c r="Y390" s="373"/>
    </row>
    <row r="391" spans="1:25" s="1" customFormat="1" ht="6.75" customHeight="1" thickBot="1" thickTop="1">
      <c r="A391" s="47"/>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6"/>
    </row>
    <row r="392" spans="1:25" ht="59.25" customHeight="1" thickTop="1">
      <c r="A392" s="341" t="s">
        <v>118</v>
      </c>
      <c r="B392" s="379"/>
      <c r="C392" s="379"/>
      <c r="D392" s="380"/>
      <c r="E392" s="138"/>
      <c r="F392" s="357" t="s">
        <v>119</v>
      </c>
      <c r="G392" s="358"/>
      <c r="H392" s="121"/>
      <c r="I392" s="121"/>
      <c r="J392" s="121"/>
      <c r="K392" s="359"/>
      <c r="L392" s="360"/>
      <c r="M392" s="360"/>
      <c r="N392" s="360"/>
      <c r="O392" s="360"/>
      <c r="P392" s="360"/>
      <c r="Q392" s="360"/>
      <c r="R392" s="360"/>
      <c r="S392" s="360"/>
      <c r="T392" s="361"/>
      <c r="U392" s="121"/>
      <c r="V392" s="121"/>
      <c r="W392" s="121"/>
      <c r="X392" s="121"/>
      <c r="Y392" s="121"/>
    </row>
    <row r="393" spans="1:25" ht="58.5" customHeight="1">
      <c r="A393" s="381"/>
      <c r="B393" s="382"/>
      <c r="C393" s="382"/>
      <c r="D393" s="383"/>
      <c r="E393" s="134"/>
      <c r="F393" s="351" t="s">
        <v>194</v>
      </c>
      <c r="G393" s="352"/>
      <c r="H393" s="125"/>
      <c r="I393" s="125"/>
      <c r="J393" s="125"/>
      <c r="K393" s="362"/>
      <c r="L393" s="363"/>
      <c r="M393" s="363"/>
      <c r="N393" s="363"/>
      <c r="O393" s="363"/>
      <c r="P393" s="363"/>
      <c r="Q393" s="363"/>
      <c r="R393" s="363"/>
      <c r="S393" s="363"/>
      <c r="T393" s="364"/>
      <c r="U393" s="125"/>
      <c r="V393" s="125"/>
      <c r="W393" s="125"/>
      <c r="X393" s="125"/>
      <c r="Y393" s="125"/>
    </row>
    <row r="394" spans="1:25" ht="62.25" customHeight="1">
      <c r="A394" s="381"/>
      <c r="B394" s="382"/>
      <c r="C394" s="382"/>
      <c r="D394" s="383"/>
      <c r="E394" s="134"/>
      <c r="F394" s="351" t="s">
        <v>195</v>
      </c>
      <c r="G394" s="352"/>
      <c r="H394" s="125"/>
      <c r="I394" s="125"/>
      <c r="J394" s="125"/>
      <c r="K394" s="362"/>
      <c r="L394" s="363"/>
      <c r="M394" s="363"/>
      <c r="N394" s="363"/>
      <c r="O394" s="363"/>
      <c r="P394" s="363"/>
      <c r="Q394" s="363"/>
      <c r="R394" s="363"/>
      <c r="S394" s="363"/>
      <c r="T394" s="364"/>
      <c r="U394" s="125"/>
      <c r="V394" s="125"/>
      <c r="W394" s="125"/>
      <c r="X394" s="125"/>
      <c r="Y394" s="125"/>
    </row>
    <row r="395" spans="1:25" ht="53.25" customHeight="1">
      <c r="A395" s="381"/>
      <c r="B395" s="382"/>
      <c r="C395" s="382"/>
      <c r="D395" s="383"/>
      <c r="E395" s="134"/>
      <c r="F395" s="351" t="s">
        <v>196</v>
      </c>
      <c r="G395" s="352"/>
      <c r="H395" s="125"/>
      <c r="I395" s="125"/>
      <c r="J395" s="125"/>
      <c r="K395" s="362"/>
      <c r="L395" s="363"/>
      <c r="M395" s="363"/>
      <c r="N395" s="363"/>
      <c r="O395" s="363"/>
      <c r="P395" s="363"/>
      <c r="Q395" s="363"/>
      <c r="R395" s="363"/>
      <c r="S395" s="363"/>
      <c r="T395" s="364"/>
      <c r="U395" s="125"/>
      <c r="V395" s="125"/>
      <c r="W395" s="125"/>
      <c r="X395" s="125"/>
      <c r="Y395" s="125"/>
    </row>
    <row r="396" spans="1:25" ht="48" customHeight="1">
      <c r="A396" s="381"/>
      <c r="B396" s="382"/>
      <c r="C396" s="382"/>
      <c r="D396" s="383"/>
      <c r="E396" s="134"/>
      <c r="F396" s="351" t="s">
        <v>197</v>
      </c>
      <c r="G396" s="352"/>
      <c r="H396" s="125"/>
      <c r="I396" s="125"/>
      <c r="J396" s="125"/>
      <c r="K396" s="362"/>
      <c r="L396" s="363"/>
      <c r="M396" s="363"/>
      <c r="N396" s="363"/>
      <c r="O396" s="363"/>
      <c r="P396" s="363"/>
      <c r="Q396" s="363"/>
      <c r="R396" s="363"/>
      <c r="S396" s="363"/>
      <c r="T396" s="364"/>
      <c r="U396" s="125"/>
      <c r="V396" s="125"/>
      <c r="W396" s="125"/>
      <c r="X396" s="125"/>
      <c r="Y396" s="125"/>
    </row>
    <row r="397" spans="1:25" ht="52.5" customHeight="1">
      <c r="A397" s="381"/>
      <c r="B397" s="382"/>
      <c r="C397" s="382"/>
      <c r="D397" s="383"/>
      <c r="E397" s="134"/>
      <c r="F397" s="351" t="s">
        <v>198</v>
      </c>
      <c r="G397" s="352"/>
      <c r="H397" s="125"/>
      <c r="I397" s="125"/>
      <c r="J397" s="125"/>
      <c r="K397" s="362"/>
      <c r="L397" s="363"/>
      <c r="M397" s="363"/>
      <c r="N397" s="363"/>
      <c r="O397" s="363"/>
      <c r="P397" s="363"/>
      <c r="Q397" s="363"/>
      <c r="R397" s="363"/>
      <c r="S397" s="363"/>
      <c r="T397" s="364"/>
      <c r="U397" s="125"/>
      <c r="V397" s="125"/>
      <c r="W397" s="125"/>
      <c r="X397" s="125"/>
      <c r="Y397" s="125"/>
    </row>
    <row r="398" spans="1:25" ht="48" customHeight="1" thickBot="1">
      <c r="A398" s="384"/>
      <c r="B398" s="385"/>
      <c r="C398" s="385"/>
      <c r="D398" s="386"/>
      <c r="E398" s="140"/>
      <c r="F398" s="355" t="s">
        <v>211</v>
      </c>
      <c r="G398" s="356"/>
      <c r="H398" s="128"/>
      <c r="I398" s="128"/>
      <c r="J398" s="128"/>
      <c r="K398" s="365"/>
      <c r="L398" s="366"/>
      <c r="M398" s="366"/>
      <c r="N398" s="366"/>
      <c r="O398" s="366"/>
      <c r="P398" s="366"/>
      <c r="Q398" s="366"/>
      <c r="R398" s="366"/>
      <c r="S398" s="366"/>
      <c r="T398" s="367"/>
      <c r="U398" s="128"/>
      <c r="V398" s="128"/>
      <c r="W398" s="128"/>
      <c r="X398" s="128"/>
      <c r="Y398" s="128"/>
    </row>
    <row r="399" spans="1:25" s="1" customFormat="1" ht="6.75" customHeight="1" thickBot="1" thickTop="1">
      <c r="A399" s="47"/>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6"/>
    </row>
    <row r="400" spans="1:25" ht="54" customHeight="1" thickTop="1">
      <c r="A400" s="341" t="s">
        <v>120</v>
      </c>
      <c r="B400" s="379"/>
      <c r="C400" s="379"/>
      <c r="D400" s="380"/>
      <c r="E400" s="138"/>
      <c r="F400" s="357" t="s">
        <v>18</v>
      </c>
      <c r="G400" s="358"/>
      <c r="H400" s="121"/>
      <c r="I400" s="121"/>
      <c r="J400" s="121"/>
      <c r="K400" s="359"/>
      <c r="L400" s="360"/>
      <c r="M400" s="360"/>
      <c r="N400" s="360"/>
      <c r="O400" s="360"/>
      <c r="P400" s="360"/>
      <c r="Q400" s="360"/>
      <c r="R400" s="360"/>
      <c r="S400" s="360"/>
      <c r="T400" s="361"/>
      <c r="U400" s="121"/>
      <c r="V400" s="121"/>
      <c r="W400" s="121"/>
      <c r="X400" s="121"/>
      <c r="Y400" s="121"/>
    </row>
    <row r="401" spans="1:25" ht="54.75" customHeight="1">
      <c r="A401" s="381"/>
      <c r="B401" s="382"/>
      <c r="C401" s="382"/>
      <c r="D401" s="383"/>
      <c r="E401" s="134"/>
      <c r="F401" s="351" t="s">
        <v>549</v>
      </c>
      <c r="G401" s="352"/>
      <c r="H401" s="125"/>
      <c r="I401" s="125"/>
      <c r="J401" s="125"/>
      <c r="K401" s="362"/>
      <c r="L401" s="363"/>
      <c r="M401" s="363"/>
      <c r="N401" s="363"/>
      <c r="O401" s="363"/>
      <c r="P401" s="363"/>
      <c r="Q401" s="363"/>
      <c r="R401" s="363"/>
      <c r="S401" s="363"/>
      <c r="T401" s="364"/>
      <c r="U401" s="125"/>
      <c r="V401" s="125"/>
      <c r="W401" s="125"/>
      <c r="X401" s="125"/>
      <c r="Y401" s="125"/>
    </row>
    <row r="402" spans="1:25" ht="48" customHeight="1">
      <c r="A402" s="381"/>
      <c r="B402" s="382"/>
      <c r="C402" s="382"/>
      <c r="D402" s="383"/>
      <c r="E402" s="134"/>
      <c r="F402" s="351" t="s">
        <v>550</v>
      </c>
      <c r="G402" s="352"/>
      <c r="H402" s="125"/>
      <c r="I402" s="125"/>
      <c r="J402" s="125"/>
      <c r="K402" s="362"/>
      <c r="L402" s="363"/>
      <c r="M402" s="363"/>
      <c r="N402" s="363"/>
      <c r="O402" s="363"/>
      <c r="P402" s="363"/>
      <c r="Q402" s="363"/>
      <c r="R402" s="363"/>
      <c r="S402" s="363"/>
      <c r="T402" s="364"/>
      <c r="U402" s="125"/>
      <c r="V402" s="125"/>
      <c r="W402" s="125"/>
      <c r="X402" s="125"/>
      <c r="Y402" s="125"/>
    </row>
    <row r="403" spans="1:25" ht="48" customHeight="1">
      <c r="A403" s="381"/>
      <c r="B403" s="382"/>
      <c r="C403" s="382"/>
      <c r="D403" s="383"/>
      <c r="E403" s="134"/>
      <c r="F403" s="351" t="s">
        <v>602</v>
      </c>
      <c r="G403" s="352"/>
      <c r="H403" s="125"/>
      <c r="I403" s="125"/>
      <c r="J403" s="125"/>
      <c r="K403" s="362"/>
      <c r="L403" s="363"/>
      <c r="M403" s="363"/>
      <c r="N403" s="363"/>
      <c r="O403" s="363"/>
      <c r="P403" s="363"/>
      <c r="Q403" s="363"/>
      <c r="R403" s="363"/>
      <c r="S403" s="363"/>
      <c r="T403" s="364"/>
      <c r="U403" s="125"/>
      <c r="V403" s="125"/>
      <c r="W403" s="125"/>
      <c r="X403" s="125"/>
      <c r="Y403" s="125"/>
    </row>
    <row r="404" spans="1:25" ht="48" customHeight="1">
      <c r="A404" s="381"/>
      <c r="B404" s="382"/>
      <c r="C404" s="382"/>
      <c r="D404" s="383"/>
      <c r="E404" s="134"/>
      <c r="F404" s="351" t="s">
        <v>551</v>
      </c>
      <c r="G404" s="352"/>
      <c r="H404" s="125"/>
      <c r="I404" s="125"/>
      <c r="J404" s="125"/>
      <c r="K404" s="362"/>
      <c r="L404" s="363"/>
      <c r="M404" s="363"/>
      <c r="N404" s="363"/>
      <c r="O404" s="363"/>
      <c r="P404" s="363"/>
      <c r="Q404" s="363"/>
      <c r="R404" s="363"/>
      <c r="S404" s="363"/>
      <c r="T404" s="364"/>
      <c r="U404" s="125"/>
      <c r="V404" s="125"/>
      <c r="W404" s="125"/>
      <c r="X404" s="125"/>
      <c r="Y404" s="125"/>
    </row>
    <row r="405" spans="1:25" ht="52.5" customHeight="1">
      <c r="A405" s="381"/>
      <c r="B405" s="382"/>
      <c r="C405" s="382"/>
      <c r="D405" s="383"/>
      <c r="E405" s="134"/>
      <c r="F405" s="351" t="s">
        <v>15</v>
      </c>
      <c r="G405" s="352"/>
      <c r="H405" s="125"/>
      <c r="I405" s="125"/>
      <c r="J405" s="125"/>
      <c r="K405" s="362"/>
      <c r="L405" s="363"/>
      <c r="M405" s="363"/>
      <c r="N405" s="363"/>
      <c r="O405" s="363"/>
      <c r="P405" s="363"/>
      <c r="Q405" s="363"/>
      <c r="R405" s="363"/>
      <c r="S405" s="363"/>
      <c r="T405" s="364"/>
      <c r="U405" s="125"/>
      <c r="V405" s="125"/>
      <c r="W405" s="125"/>
      <c r="X405" s="125"/>
      <c r="Y405" s="125"/>
    </row>
    <row r="406" spans="1:25" ht="58.5" customHeight="1" thickBot="1">
      <c r="A406" s="384"/>
      <c r="B406" s="385"/>
      <c r="C406" s="385"/>
      <c r="D406" s="386"/>
      <c r="E406" s="140"/>
      <c r="F406" s="355" t="s">
        <v>250</v>
      </c>
      <c r="G406" s="356"/>
      <c r="H406" s="128"/>
      <c r="I406" s="128"/>
      <c r="J406" s="128"/>
      <c r="K406" s="365"/>
      <c r="L406" s="366"/>
      <c r="M406" s="366"/>
      <c r="N406" s="366"/>
      <c r="O406" s="366"/>
      <c r="P406" s="366"/>
      <c r="Q406" s="366"/>
      <c r="R406" s="366"/>
      <c r="S406" s="366"/>
      <c r="T406" s="367"/>
      <c r="U406" s="128"/>
      <c r="V406" s="128"/>
      <c r="W406" s="128"/>
      <c r="X406" s="128"/>
      <c r="Y406" s="128"/>
    </row>
    <row r="407" spans="1:25" ht="56.25" customHeight="1" thickTop="1">
      <c r="A407" s="341" t="s">
        <v>120</v>
      </c>
      <c r="B407" s="404"/>
      <c r="C407" s="404"/>
      <c r="D407" s="405"/>
      <c r="E407" s="138"/>
      <c r="F407" s="357" t="s">
        <v>121</v>
      </c>
      <c r="G407" s="358"/>
      <c r="H407" s="121"/>
      <c r="I407" s="121"/>
      <c r="J407" s="121"/>
      <c r="K407" s="359"/>
      <c r="L407" s="360"/>
      <c r="M407" s="360"/>
      <c r="N407" s="360"/>
      <c r="O407" s="360"/>
      <c r="P407" s="360"/>
      <c r="Q407" s="360"/>
      <c r="R407" s="360"/>
      <c r="S407" s="360"/>
      <c r="T407" s="361"/>
      <c r="U407" s="121"/>
      <c r="V407" s="121"/>
      <c r="W407" s="121"/>
      <c r="X407" s="121"/>
      <c r="Y407" s="121"/>
    </row>
    <row r="408" spans="1:25" ht="57" customHeight="1">
      <c r="A408" s="406"/>
      <c r="B408" s="407"/>
      <c r="C408" s="407"/>
      <c r="D408" s="408"/>
      <c r="E408" s="134"/>
      <c r="F408" s="351" t="s">
        <v>630</v>
      </c>
      <c r="G408" s="352"/>
      <c r="H408" s="125"/>
      <c r="I408" s="125"/>
      <c r="J408" s="125"/>
      <c r="K408" s="362"/>
      <c r="L408" s="363"/>
      <c r="M408" s="363"/>
      <c r="N408" s="363"/>
      <c r="O408" s="363"/>
      <c r="P408" s="363"/>
      <c r="Q408" s="363"/>
      <c r="R408" s="363"/>
      <c r="S408" s="363"/>
      <c r="T408" s="364"/>
      <c r="U408" s="125"/>
      <c r="V408" s="125"/>
      <c r="W408" s="125"/>
      <c r="X408" s="125"/>
      <c r="Y408" s="125"/>
    </row>
    <row r="409" spans="1:25" ht="56.25" customHeight="1">
      <c r="A409" s="406"/>
      <c r="B409" s="407"/>
      <c r="C409" s="407"/>
      <c r="D409" s="408"/>
      <c r="E409" s="134"/>
      <c r="F409" s="391" t="s">
        <v>631</v>
      </c>
      <c r="G409" s="392"/>
      <c r="H409" s="125"/>
      <c r="I409" s="125"/>
      <c r="J409" s="125"/>
      <c r="K409" s="362"/>
      <c r="L409" s="363"/>
      <c r="M409" s="363"/>
      <c r="N409" s="363"/>
      <c r="O409" s="363"/>
      <c r="P409" s="363"/>
      <c r="Q409" s="363"/>
      <c r="R409" s="363"/>
      <c r="S409" s="363"/>
      <c r="T409" s="364"/>
      <c r="U409" s="125"/>
      <c r="V409" s="125"/>
      <c r="W409" s="125"/>
      <c r="X409" s="125"/>
      <c r="Y409" s="125"/>
    </row>
    <row r="410" spans="1:25" ht="48" customHeight="1">
      <c r="A410" s="406"/>
      <c r="B410" s="407"/>
      <c r="C410" s="407"/>
      <c r="D410" s="408"/>
      <c r="E410" s="134"/>
      <c r="F410" s="351" t="s">
        <v>552</v>
      </c>
      <c r="G410" s="352"/>
      <c r="H410" s="125"/>
      <c r="I410" s="125"/>
      <c r="J410" s="125"/>
      <c r="K410" s="362"/>
      <c r="L410" s="363"/>
      <c r="M410" s="363"/>
      <c r="N410" s="363"/>
      <c r="O410" s="363"/>
      <c r="P410" s="363"/>
      <c r="Q410" s="363"/>
      <c r="R410" s="363"/>
      <c r="S410" s="363"/>
      <c r="T410" s="364"/>
      <c r="U410" s="125"/>
      <c r="V410" s="125"/>
      <c r="W410" s="125"/>
      <c r="X410" s="125"/>
      <c r="Y410" s="125"/>
    </row>
    <row r="411" spans="1:25" ht="48" customHeight="1" thickBot="1">
      <c r="A411" s="409"/>
      <c r="B411" s="410"/>
      <c r="C411" s="410"/>
      <c r="D411" s="411"/>
      <c r="E411" s="140"/>
      <c r="F411" s="416" t="s">
        <v>211</v>
      </c>
      <c r="G411" s="417"/>
      <c r="H411" s="128"/>
      <c r="I411" s="128"/>
      <c r="J411" s="128"/>
      <c r="K411" s="365"/>
      <c r="L411" s="366"/>
      <c r="M411" s="366"/>
      <c r="N411" s="366"/>
      <c r="O411" s="366"/>
      <c r="P411" s="366"/>
      <c r="Q411" s="366"/>
      <c r="R411" s="366"/>
      <c r="S411" s="366"/>
      <c r="T411" s="367"/>
      <c r="U411" s="128"/>
      <c r="V411" s="128"/>
      <c r="W411" s="128"/>
      <c r="X411" s="128"/>
      <c r="Y411" s="128"/>
    </row>
    <row r="412" spans="1:25" ht="24.75" customHeight="1" thickBot="1" thickTop="1">
      <c r="A412" s="350" t="s">
        <v>182</v>
      </c>
      <c r="B412" s="350"/>
      <c r="C412" s="350"/>
      <c r="D412" s="350"/>
      <c r="E412" s="350"/>
      <c r="F412" s="350"/>
      <c r="G412" s="350"/>
      <c r="H412" s="112">
        <f>COUNTIF('隠しシート（記入不要）'!DK5:DM5,"１")</f>
        <v>0</v>
      </c>
      <c r="I412" s="112">
        <f>COUNTIF('隠しシート（記入不要）'!DL5:DN5,"２")</f>
        <v>0</v>
      </c>
      <c r="J412" s="112">
        <f>COUNTIF('隠しシート（記入不要）'!DK5:DM5,"３")</f>
        <v>0</v>
      </c>
      <c r="K412" s="376"/>
      <c r="L412" s="377"/>
      <c r="M412" s="377"/>
      <c r="N412" s="377"/>
      <c r="O412" s="377"/>
      <c r="P412" s="377"/>
      <c r="Q412" s="377"/>
      <c r="R412" s="377"/>
      <c r="S412" s="377"/>
      <c r="T412" s="378"/>
      <c r="U412" s="12"/>
      <c r="V412" s="12"/>
      <c r="W412" s="12"/>
      <c r="X412" s="12"/>
      <c r="Y412" s="12"/>
    </row>
    <row r="413" spans="1:25" ht="15" customHeight="1" thickTop="1">
      <c r="A413" s="374"/>
      <c r="B413" s="374"/>
      <c r="C413" s="374"/>
      <c r="D413" s="374"/>
      <c r="E413" s="374"/>
      <c r="F413" s="374"/>
      <c r="G413" s="374"/>
      <c r="H413" s="374"/>
      <c r="I413" s="374"/>
      <c r="J413" s="374"/>
      <c r="K413" s="374"/>
      <c r="L413" s="374"/>
      <c r="M413" s="374"/>
      <c r="N413" s="374"/>
      <c r="O413" s="374"/>
      <c r="P413" s="374"/>
      <c r="Q413" s="374"/>
      <c r="R413" s="374"/>
      <c r="S413" s="374"/>
      <c r="T413" s="374"/>
      <c r="U413" s="374"/>
      <c r="V413" s="374"/>
      <c r="W413" s="374"/>
      <c r="X413" s="374"/>
      <c r="Y413" s="374"/>
    </row>
    <row r="414" spans="1:25" ht="15" customHeight="1">
      <c r="A414" s="375"/>
      <c r="B414" s="375"/>
      <c r="C414" s="375"/>
      <c r="D414" s="375"/>
      <c r="E414" s="375"/>
      <c r="F414" s="375"/>
      <c r="G414" s="375"/>
      <c r="H414" s="375"/>
      <c r="I414" s="375"/>
      <c r="J414" s="375"/>
      <c r="K414" s="375"/>
      <c r="L414" s="375"/>
      <c r="M414" s="375"/>
      <c r="N414" s="375"/>
      <c r="O414" s="375"/>
      <c r="P414" s="375"/>
      <c r="Q414" s="375"/>
      <c r="R414" s="375"/>
      <c r="S414" s="375"/>
      <c r="T414" s="375"/>
      <c r="U414" s="375"/>
      <c r="V414" s="375"/>
      <c r="W414" s="375"/>
      <c r="X414" s="375"/>
      <c r="Y414" s="375"/>
    </row>
    <row r="415" spans="1:25" s="1" customFormat="1" ht="24.75" customHeight="1" thickBot="1">
      <c r="A415" s="368" t="s">
        <v>607</v>
      </c>
      <c r="B415" s="369"/>
      <c r="C415" s="369"/>
      <c r="D415" s="369"/>
      <c r="E415" s="369"/>
      <c r="F415" s="369"/>
      <c r="G415" s="369"/>
      <c r="H415" s="369"/>
      <c r="I415" s="369"/>
      <c r="J415" s="369"/>
      <c r="K415" s="369"/>
      <c r="L415" s="369"/>
      <c r="M415" s="369"/>
      <c r="N415" s="369"/>
      <c r="O415" s="369"/>
      <c r="P415" s="369"/>
      <c r="Q415" s="369"/>
      <c r="R415" s="369"/>
      <c r="S415" s="369"/>
      <c r="T415" s="369"/>
      <c r="U415" s="369"/>
      <c r="V415" s="369"/>
      <c r="W415" s="369"/>
      <c r="X415" s="369"/>
      <c r="Y415" s="370"/>
    </row>
    <row r="416" spans="1:25" s="1" customFormat="1" ht="24.75" customHeight="1" thickBot="1" thickTop="1">
      <c r="A416" s="9"/>
      <c r="B416" s="371" t="s">
        <v>145</v>
      </c>
      <c r="C416" s="372"/>
      <c r="D416" s="372"/>
      <c r="E416" s="372"/>
      <c r="F416" s="372"/>
      <c r="G416" s="372"/>
      <c r="H416" s="372"/>
      <c r="I416" s="372"/>
      <c r="J416" s="372"/>
      <c r="K416" s="372"/>
      <c r="L416" s="372"/>
      <c r="M416" s="372"/>
      <c r="N416" s="372"/>
      <c r="O416" s="372"/>
      <c r="P416" s="372"/>
      <c r="Q416" s="372"/>
      <c r="R416" s="372"/>
      <c r="S416" s="372"/>
      <c r="T416" s="372"/>
      <c r="U416" s="372"/>
      <c r="V416" s="372"/>
      <c r="W416" s="372"/>
      <c r="X416" s="372"/>
      <c r="Y416" s="373"/>
    </row>
    <row r="417" spans="1:25" s="1" customFormat="1" ht="6.75" customHeight="1" thickBot="1" thickTop="1">
      <c r="A417" s="47"/>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6"/>
    </row>
    <row r="418" spans="1:25" ht="54.75" customHeight="1" thickTop="1">
      <c r="A418" s="341" t="s">
        <v>553</v>
      </c>
      <c r="B418" s="379"/>
      <c r="C418" s="379"/>
      <c r="D418" s="380"/>
      <c r="E418" s="138"/>
      <c r="F418" s="357" t="s">
        <v>554</v>
      </c>
      <c r="G418" s="358"/>
      <c r="H418" s="121"/>
      <c r="I418" s="121"/>
      <c r="J418" s="121"/>
      <c r="K418" s="359"/>
      <c r="L418" s="360"/>
      <c r="M418" s="360"/>
      <c r="N418" s="360"/>
      <c r="O418" s="360"/>
      <c r="P418" s="360"/>
      <c r="Q418" s="360"/>
      <c r="R418" s="360"/>
      <c r="S418" s="360"/>
      <c r="T418" s="361"/>
      <c r="U418" s="121"/>
      <c r="V418" s="121"/>
      <c r="W418" s="121"/>
      <c r="X418" s="121"/>
      <c r="Y418" s="121"/>
    </row>
    <row r="419" spans="1:25" ht="46.5" customHeight="1">
      <c r="A419" s="381"/>
      <c r="B419" s="382"/>
      <c r="C419" s="382"/>
      <c r="D419" s="383"/>
      <c r="E419" s="133"/>
      <c r="F419" s="351" t="s">
        <v>555</v>
      </c>
      <c r="G419" s="352"/>
      <c r="H419" s="125"/>
      <c r="I419" s="125"/>
      <c r="J419" s="125"/>
      <c r="K419" s="362"/>
      <c r="L419" s="363"/>
      <c r="M419" s="363"/>
      <c r="N419" s="363"/>
      <c r="O419" s="363"/>
      <c r="P419" s="363"/>
      <c r="Q419" s="363"/>
      <c r="R419" s="363"/>
      <c r="S419" s="363"/>
      <c r="T419" s="364"/>
      <c r="U419" s="125"/>
      <c r="V419" s="125"/>
      <c r="W419" s="125"/>
      <c r="X419" s="125"/>
      <c r="Y419" s="125"/>
    </row>
    <row r="420" spans="1:25" ht="80.25" customHeight="1">
      <c r="A420" s="381"/>
      <c r="B420" s="382"/>
      <c r="C420" s="382"/>
      <c r="D420" s="383"/>
      <c r="E420" s="134"/>
      <c r="F420" s="351" t="s">
        <v>593</v>
      </c>
      <c r="G420" s="451"/>
      <c r="H420" s="125"/>
      <c r="I420" s="125"/>
      <c r="J420" s="125"/>
      <c r="K420" s="362"/>
      <c r="L420" s="363"/>
      <c r="M420" s="363"/>
      <c r="N420" s="363"/>
      <c r="O420" s="363"/>
      <c r="P420" s="363"/>
      <c r="Q420" s="363"/>
      <c r="R420" s="363"/>
      <c r="S420" s="363"/>
      <c r="T420" s="364"/>
      <c r="U420" s="125"/>
      <c r="V420" s="125"/>
      <c r="W420" s="125"/>
      <c r="X420" s="125"/>
      <c r="Y420" s="125"/>
    </row>
    <row r="421" spans="1:25" ht="80.25" customHeight="1">
      <c r="A421" s="381"/>
      <c r="B421" s="382"/>
      <c r="C421" s="382"/>
      <c r="D421" s="383"/>
      <c r="E421" s="133"/>
      <c r="F421" s="351" t="s">
        <v>556</v>
      </c>
      <c r="G421" s="352"/>
      <c r="H421" s="125"/>
      <c r="I421" s="125"/>
      <c r="J421" s="125"/>
      <c r="K421" s="362"/>
      <c r="L421" s="363"/>
      <c r="M421" s="363"/>
      <c r="N421" s="363"/>
      <c r="O421" s="363"/>
      <c r="P421" s="363"/>
      <c r="Q421" s="363"/>
      <c r="R421" s="363"/>
      <c r="S421" s="363"/>
      <c r="T421" s="364"/>
      <c r="U421" s="125"/>
      <c r="V421" s="125"/>
      <c r="W421" s="125"/>
      <c r="X421" s="125"/>
      <c r="Y421" s="125"/>
    </row>
    <row r="422" spans="1:25" ht="69" customHeight="1" thickBot="1">
      <c r="A422" s="384"/>
      <c r="B422" s="385"/>
      <c r="C422" s="385"/>
      <c r="D422" s="386"/>
      <c r="E422" s="140"/>
      <c r="F422" s="355" t="s">
        <v>557</v>
      </c>
      <c r="G422" s="356"/>
      <c r="H422" s="128"/>
      <c r="I422" s="128"/>
      <c r="J422" s="128"/>
      <c r="K422" s="365"/>
      <c r="L422" s="366"/>
      <c r="M422" s="366"/>
      <c r="N422" s="366"/>
      <c r="O422" s="366"/>
      <c r="P422" s="366"/>
      <c r="Q422" s="366"/>
      <c r="R422" s="366"/>
      <c r="S422" s="366"/>
      <c r="T422" s="367"/>
      <c r="U422" s="128"/>
      <c r="V422" s="128"/>
      <c r="W422" s="128"/>
      <c r="X422" s="128"/>
      <c r="Y422" s="128"/>
    </row>
    <row r="423" spans="1:25" ht="57.75" customHeight="1" thickTop="1">
      <c r="A423" s="341" t="s">
        <v>122</v>
      </c>
      <c r="B423" s="379"/>
      <c r="C423" s="379"/>
      <c r="D423" s="380"/>
      <c r="E423" s="137"/>
      <c r="F423" s="357" t="s">
        <v>123</v>
      </c>
      <c r="G423" s="358"/>
      <c r="H423" s="121"/>
      <c r="I423" s="121"/>
      <c r="J423" s="121"/>
      <c r="K423" s="359"/>
      <c r="L423" s="360"/>
      <c r="M423" s="360"/>
      <c r="N423" s="360"/>
      <c r="O423" s="360"/>
      <c r="P423" s="360"/>
      <c r="Q423" s="360"/>
      <c r="R423" s="360"/>
      <c r="S423" s="360"/>
      <c r="T423" s="361"/>
      <c r="U423" s="121"/>
      <c r="V423" s="121"/>
      <c r="W423" s="121"/>
      <c r="X423" s="121"/>
      <c r="Y423" s="121"/>
    </row>
    <row r="424" spans="1:25" ht="69.75" customHeight="1">
      <c r="A424" s="381"/>
      <c r="B424" s="382"/>
      <c r="C424" s="382"/>
      <c r="D424" s="383"/>
      <c r="E424" s="133"/>
      <c r="F424" s="353" t="s">
        <v>241</v>
      </c>
      <c r="G424" s="354"/>
      <c r="H424" s="125"/>
      <c r="I424" s="125"/>
      <c r="J424" s="125"/>
      <c r="K424" s="362"/>
      <c r="L424" s="363"/>
      <c r="M424" s="363"/>
      <c r="N424" s="363"/>
      <c r="O424" s="363"/>
      <c r="P424" s="363"/>
      <c r="Q424" s="363"/>
      <c r="R424" s="363"/>
      <c r="S424" s="363"/>
      <c r="T424" s="364"/>
      <c r="U424" s="125"/>
      <c r="V424" s="125"/>
      <c r="W424" s="125"/>
      <c r="X424" s="125"/>
      <c r="Y424" s="125"/>
    </row>
    <row r="425" spans="1:25" ht="57" customHeight="1">
      <c r="A425" s="381"/>
      <c r="B425" s="382"/>
      <c r="C425" s="382"/>
      <c r="D425" s="383"/>
      <c r="E425" s="134"/>
      <c r="F425" s="351" t="s">
        <v>594</v>
      </c>
      <c r="G425" s="352"/>
      <c r="H425" s="125"/>
      <c r="I425" s="125"/>
      <c r="J425" s="125"/>
      <c r="K425" s="362"/>
      <c r="L425" s="363"/>
      <c r="M425" s="363"/>
      <c r="N425" s="363"/>
      <c r="O425" s="363"/>
      <c r="P425" s="363"/>
      <c r="Q425" s="363"/>
      <c r="R425" s="363"/>
      <c r="S425" s="363"/>
      <c r="T425" s="364"/>
      <c r="U425" s="125"/>
      <c r="V425" s="125"/>
      <c r="W425" s="125"/>
      <c r="X425" s="125"/>
      <c r="Y425" s="125"/>
    </row>
    <row r="426" spans="1:25" ht="56.25" customHeight="1">
      <c r="A426" s="381"/>
      <c r="B426" s="382"/>
      <c r="C426" s="382"/>
      <c r="D426" s="383"/>
      <c r="E426" s="134"/>
      <c r="F426" s="351" t="s">
        <v>558</v>
      </c>
      <c r="G426" s="352"/>
      <c r="H426" s="125"/>
      <c r="I426" s="125"/>
      <c r="J426" s="125"/>
      <c r="K426" s="362"/>
      <c r="L426" s="363"/>
      <c r="M426" s="363"/>
      <c r="N426" s="363"/>
      <c r="O426" s="363"/>
      <c r="P426" s="363"/>
      <c r="Q426" s="363"/>
      <c r="R426" s="363"/>
      <c r="S426" s="363"/>
      <c r="T426" s="364"/>
      <c r="U426" s="125"/>
      <c r="V426" s="125"/>
      <c r="W426" s="125"/>
      <c r="X426" s="125"/>
      <c r="Y426" s="125"/>
    </row>
    <row r="427" spans="1:25" ht="48" customHeight="1" thickBot="1">
      <c r="A427" s="384"/>
      <c r="B427" s="385"/>
      <c r="C427" s="385"/>
      <c r="D427" s="386"/>
      <c r="E427" s="140"/>
      <c r="F427" s="355" t="s">
        <v>211</v>
      </c>
      <c r="G427" s="356"/>
      <c r="H427" s="128"/>
      <c r="I427" s="128"/>
      <c r="J427" s="128"/>
      <c r="K427" s="365"/>
      <c r="L427" s="366"/>
      <c r="M427" s="366"/>
      <c r="N427" s="366"/>
      <c r="O427" s="366"/>
      <c r="P427" s="366"/>
      <c r="Q427" s="366"/>
      <c r="R427" s="366"/>
      <c r="S427" s="366"/>
      <c r="T427" s="367"/>
      <c r="U427" s="128"/>
      <c r="V427" s="128"/>
      <c r="W427" s="128"/>
      <c r="X427" s="128"/>
      <c r="Y427" s="128"/>
    </row>
    <row r="428" spans="1:25" s="1" customFormat="1" ht="6.75" customHeight="1" thickBot="1" thickTop="1">
      <c r="A428" s="47"/>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6"/>
    </row>
    <row r="429" spans="1:25" ht="57.75" customHeight="1" thickTop="1">
      <c r="A429" s="341" t="s">
        <v>124</v>
      </c>
      <c r="B429" s="379"/>
      <c r="C429" s="379"/>
      <c r="D429" s="380"/>
      <c r="E429" s="138"/>
      <c r="F429" s="357" t="s">
        <v>125</v>
      </c>
      <c r="G429" s="358"/>
      <c r="H429" s="121"/>
      <c r="I429" s="121"/>
      <c r="J429" s="121"/>
      <c r="K429" s="359"/>
      <c r="L429" s="360"/>
      <c r="M429" s="360"/>
      <c r="N429" s="360"/>
      <c r="O429" s="360"/>
      <c r="P429" s="360"/>
      <c r="Q429" s="360"/>
      <c r="R429" s="360"/>
      <c r="S429" s="360"/>
      <c r="T429" s="361"/>
      <c r="U429" s="121"/>
      <c r="V429" s="121"/>
      <c r="W429" s="121"/>
      <c r="X429" s="121"/>
      <c r="Y429" s="121"/>
    </row>
    <row r="430" spans="1:25" ht="51" customHeight="1">
      <c r="A430" s="381"/>
      <c r="B430" s="382"/>
      <c r="C430" s="382"/>
      <c r="D430" s="383"/>
      <c r="E430" s="134"/>
      <c r="F430" s="391" t="s">
        <v>242</v>
      </c>
      <c r="G430" s="392"/>
      <c r="H430" s="125"/>
      <c r="I430" s="125"/>
      <c r="J430" s="125"/>
      <c r="K430" s="362"/>
      <c r="L430" s="363"/>
      <c r="M430" s="363"/>
      <c r="N430" s="363"/>
      <c r="O430" s="363"/>
      <c r="P430" s="363"/>
      <c r="Q430" s="363"/>
      <c r="R430" s="363"/>
      <c r="S430" s="363"/>
      <c r="T430" s="364"/>
      <c r="U430" s="125"/>
      <c r="V430" s="125"/>
      <c r="W430" s="125"/>
      <c r="X430" s="125"/>
      <c r="Y430" s="125"/>
    </row>
    <row r="431" spans="1:25" ht="61.5" customHeight="1">
      <c r="A431" s="381"/>
      <c r="B431" s="382"/>
      <c r="C431" s="382"/>
      <c r="D431" s="383"/>
      <c r="E431" s="133"/>
      <c r="F431" s="353" t="s">
        <v>251</v>
      </c>
      <c r="G431" s="354"/>
      <c r="H431" s="125"/>
      <c r="I431" s="125"/>
      <c r="J431" s="125"/>
      <c r="K431" s="362"/>
      <c r="L431" s="363"/>
      <c r="M431" s="363"/>
      <c r="N431" s="363"/>
      <c r="O431" s="363"/>
      <c r="P431" s="363"/>
      <c r="Q431" s="363"/>
      <c r="R431" s="363"/>
      <c r="S431" s="363"/>
      <c r="T431" s="364"/>
      <c r="U431" s="125"/>
      <c r="V431" s="125"/>
      <c r="W431" s="125"/>
      <c r="X431" s="125"/>
      <c r="Y431" s="125"/>
    </row>
    <row r="432" spans="1:25" ht="39" customHeight="1" thickBot="1">
      <c r="A432" s="384"/>
      <c r="B432" s="385"/>
      <c r="C432" s="385"/>
      <c r="D432" s="386"/>
      <c r="E432" s="140"/>
      <c r="F432" s="355" t="s">
        <v>211</v>
      </c>
      <c r="G432" s="356"/>
      <c r="H432" s="128"/>
      <c r="I432" s="128"/>
      <c r="J432" s="128"/>
      <c r="K432" s="365"/>
      <c r="L432" s="366"/>
      <c r="M432" s="366"/>
      <c r="N432" s="366"/>
      <c r="O432" s="366"/>
      <c r="P432" s="366"/>
      <c r="Q432" s="366"/>
      <c r="R432" s="366"/>
      <c r="S432" s="366"/>
      <c r="T432" s="367"/>
      <c r="U432" s="128"/>
      <c r="V432" s="128"/>
      <c r="W432" s="128"/>
      <c r="X432" s="128"/>
      <c r="Y432" s="128"/>
    </row>
    <row r="433" spans="1:25" s="1" customFormat="1" ht="6.75" customHeight="1" thickBot="1" thickTop="1">
      <c r="A433" s="47"/>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6"/>
    </row>
    <row r="434" spans="1:25" ht="81.75" customHeight="1" thickTop="1">
      <c r="A434" s="341" t="s">
        <v>126</v>
      </c>
      <c r="B434" s="379"/>
      <c r="C434" s="379"/>
      <c r="D434" s="380"/>
      <c r="E434" s="146"/>
      <c r="F434" s="412" t="s">
        <v>127</v>
      </c>
      <c r="G434" s="413"/>
      <c r="H434" s="121"/>
      <c r="I434" s="121"/>
      <c r="J434" s="121"/>
      <c r="K434" s="359"/>
      <c r="L434" s="360"/>
      <c r="M434" s="360"/>
      <c r="N434" s="360"/>
      <c r="O434" s="360"/>
      <c r="P434" s="360"/>
      <c r="Q434" s="360"/>
      <c r="R434" s="360"/>
      <c r="S434" s="360"/>
      <c r="T434" s="361"/>
      <c r="U434" s="121"/>
      <c r="V434" s="121"/>
      <c r="W434" s="121"/>
      <c r="X434" s="121"/>
      <c r="Y434" s="121"/>
    </row>
    <row r="435" spans="1:25" ht="48" customHeight="1" thickBot="1">
      <c r="A435" s="384"/>
      <c r="B435" s="385"/>
      <c r="C435" s="385"/>
      <c r="D435" s="386"/>
      <c r="E435" s="147"/>
      <c r="F435" s="355" t="s">
        <v>211</v>
      </c>
      <c r="G435" s="356"/>
      <c r="H435" s="128"/>
      <c r="I435" s="128"/>
      <c r="J435" s="128"/>
      <c r="K435" s="365"/>
      <c r="L435" s="366"/>
      <c r="M435" s="366"/>
      <c r="N435" s="366"/>
      <c r="O435" s="366"/>
      <c r="P435" s="366"/>
      <c r="Q435" s="366"/>
      <c r="R435" s="366"/>
      <c r="S435" s="366"/>
      <c r="T435" s="367"/>
      <c r="U435" s="128"/>
      <c r="V435" s="128"/>
      <c r="W435" s="128"/>
      <c r="X435" s="128"/>
      <c r="Y435" s="128"/>
    </row>
    <row r="436" spans="1:25" ht="24.75" customHeight="1" thickBot="1" thickTop="1">
      <c r="A436" s="350" t="s">
        <v>183</v>
      </c>
      <c r="B436" s="350"/>
      <c r="C436" s="350"/>
      <c r="D436" s="350"/>
      <c r="E436" s="350"/>
      <c r="F436" s="350"/>
      <c r="G436" s="350"/>
      <c r="H436" s="112">
        <f>COUNTIF('隠しシート（記入不要）'!DO5:DS5,"１")</f>
        <v>0</v>
      </c>
      <c r="I436" s="112">
        <f>COUNTIF('隠しシート（記入不要）'!DO5:DS5,"２")</f>
        <v>0</v>
      </c>
      <c r="J436" s="112">
        <f>COUNTIF('隠しシート（記入不要）'!DO5:DS5,"３")</f>
        <v>0</v>
      </c>
      <c r="K436" s="376"/>
      <c r="L436" s="377"/>
      <c r="M436" s="377"/>
      <c r="N436" s="377"/>
      <c r="O436" s="377"/>
      <c r="P436" s="377"/>
      <c r="Q436" s="377"/>
      <c r="R436" s="377"/>
      <c r="S436" s="377"/>
      <c r="T436" s="378"/>
      <c r="U436" s="12"/>
      <c r="V436" s="12"/>
      <c r="W436" s="12"/>
      <c r="X436" s="12"/>
      <c r="Y436" s="12"/>
    </row>
    <row r="437" spans="1:25" ht="31.5" customHeight="1" thickBot="1" thickTop="1">
      <c r="A437" s="493" t="s">
        <v>636</v>
      </c>
      <c r="B437" s="493"/>
      <c r="C437" s="493"/>
      <c r="D437" s="493"/>
      <c r="E437" s="493"/>
      <c r="F437" s="493"/>
      <c r="G437" s="493"/>
      <c r="H437" s="113">
        <f>SUM(H14,H24,H40,H66,H208,H225,H244,H266,H281,H290,H309,H371,H387,H412,H436)</f>
        <v>0</v>
      </c>
      <c r="I437" s="113">
        <f>SUM(I14,I24,I40,I66,I208,I225,I244,I266,I281,I290,I309,I371,I387,I412,I436)</f>
        <v>0</v>
      </c>
      <c r="J437" s="113">
        <f>SUM(J14,J24,J40,J66,J208,J225,J244,J266,J281,J290,J309,J371,J387,J412,J436)</f>
        <v>0</v>
      </c>
      <c r="K437" s="541"/>
      <c r="L437" s="542"/>
      <c r="M437" s="542"/>
      <c r="N437" s="542"/>
      <c r="O437" s="542"/>
      <c r="P437" s="542"/>
      <c r="Q437" s="542"/>
      <c r="R437" s="542"/>
      <c r="S437" s="542"/>
      <c r="T437" s="543"/>
      <c r="U437" s="54"/>
      <c r="V437" s="54"/>
      <c r="W437" s="54"/>
      <c r="X437" s="54"/>
      <c r="Y437" s="54"/>
    </row>
    <row r="438" spans="1:25" s="1" customFormat="1" ht="21" customHeight="1" hidden="1" thickBot="1" thickTop="1">
      <c r="A438" s="5"/>
      <c r="B438" s="5"/>
      <c r="C438" s="5"/>
      <c r="D438" s="5"/>
      <c r="E438" s="10"/>
      <c r="F438" s="5"/>
      <c r="G438" s="5"/>
      <c r="H438" s="494">
        <f>SUM(H437:J437)</f>
        <v>0</v>
      </c>
      <c r="I438" s="495"/>
      <c r="J438" s="496"/>
      <c r="K438" s="104"/>
      <c r="L438" s="104"/>
      <c r="M438" s="104"/>
      <c r="N438" s="104"/>
      <c r="O438" s="104"/>
      <c r="P438" s="104"/>
      <c r="Q438" s="104"/>
      <c r="R438" s="104"/>
      <c r="S438" s="104"/>
      <c r="T438" s="53"/>
      <c r="U438" s="5"/>
      <c r="V438" s="5"/>
      <c r="W438" s="5"/>
      <c r="X438" s="5"/>
      <c r="Y438" s="5"/>
    </row>
    <row r="439" spans="1:25" s="1" customFormat="1" ht="9.75" customHeight="1" thickTop="1">
      <c r="A439" s="540"/>
      <c r="B439" s="540"/>
      <c r="C439" s="540"/>
      <c r="D439" s="540"/>
      <c r="E439" s="540"/>
      <c r="F439" s="540"/>
      <c r="G439" s="540"/>
      <c r="H439" s="540"/>
      <c r="I439" s="540"/>
      <c r="J439" s="540"/>
      <c r="K439" s="540"/>
      <c r="L439" s="540"/>
      <c r="M439" s="540"/>
      <c r="N439" s="540"/>
      <c r="O439" s="540"/>
      <c r="P439" s="540"/>
      <c r="Q439" s="540"/>
      <c r="R439" s="540"/>
      <c r="S439" s="540"/>
      <c r="T439" s="540"/>
      <c r="U439" s="540"/>
      <c r="V439" s="540"/>
      <c r="W439" s="540"/>
      <c r="X439" s="540"/>
      <c r="Y439" s="540"/>
    </row>
    <row r="440" spans="1:25" s="1" customFormat="1" ht="22.5" customHeight="1">
      <c r="A440" s="516" t="str">
        <f>IF(H438=58,"☆★評価実施お疲れ様でした。評価結果整理表へ移動し、評価結果を見てみましょう。★☆",IF(AND(H438&gt;0,H438&lt;58),"◎評価していない項目があります。下記に表示されている番号の項目を、再度確認してください。",IF(H438=0,"＊～＊～＊自己評価を実施してみましょう。＊～＊～＊")))</f>
        <v>＊～＊～＊自己評価を実施してみましょう。＊～＊～＊</v>
      </c>
      <c r="B440" s="516"/>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row>
    <row r="441" spans="1:25" s="1" customFormat="1" ht="22.5" customHeight="1">
      <c r="A441" s="516"/>
      <c r="B441" s="516"/>
      <c r="C441" s="516"/>
      <c r="D441" s="516"/>
      <c r="E441" s="516"/>
      <c r="F441" s="516"/>
      <c r="G441" s="516"/>
      <c r="H441" s="516"/>
      <c r="I441" s="516"/>
      <c r="J441" s="516"/>
      <c r="K441" s="516"/>
      <c r="L441" s="516"/>
      <c r="M441" s="516"/>
      <c r="N441" s="516"/>
      <c r="O441" s="516"/>
      <c r="P441" s="516"/>
      <c r="Q441" s="516"/>
      <c r="R441" s="516"/>
      <c r="S441" s="516"/>
      <c r="T441" s="516"/>
      <c r="U441" s="516"/>
      <c r="V441" s="516"/>
      <c r="W441" s="516"/>
      <c r="X441" s="516"/>
      <c r="Y441" s="516"/>
    </row>
    <row r="442" spans="1:25" s="1" customFormat="1" ht="22.5" customHeight="1">
      <c r="A442" s="516"/>
      <c r="B442" s="516"/>
      <c r="C442" s="516"/>
      <c r="D442" s="516"/>
      <c r="E442" s="516"/>
      <c r="F442" s="516"/>
      <c r="G442" s="516"/>
      <c r="H442" s="516"/>
      <c r="I442" s="516"/>
      <c r="J442" s="516"/>
      <c r="K442" s="516"/>
      <c r="L442" s="516"/>
      <c r="M442" s="516"/>
      <c r="N442" s="516"/>
      <c r="O442" s="516"/>
      <c r="P442" s="516"/>
      <c r="Q442" s="516"/>
      <c r="R442" s="516"/>
      <c r="S442" s="516"/>
      <c r="T442" s="516"/>
      <c r="U442" s="516"/>
      <c r="V442" s="516"/>
      <c r="W442" s="516"/>
      <c r="X442" s="516"/>
      <c r="Y442" s="516"/>
    </row>
    <row r="443" spans="1:25" s="1" customFormat="1" ht="9.75" customHeight="1">
      <c r="A443" s="52"/>
      <c r="B443" s="52"/>
      <c r="C443" s="52"/>
      <c r="D443" s="52"/>
      <c r="E443" s="52"/>
      <c r="F443" s="52"/>
      <c r="G443" s="52"/>
      <c r="I443" s="107"/>
      <c r="J443" s="402">
        <f>IF(H438=58,"",IF(H438=0,"",IF(AND(H438&gt;0,H438&lt;58),"評価がされていない項目の№↓")))</f>
      </c>
      <c r="K443" s="402"/>
      <c r="L443" s="402"/>
      <c r="M443" s="402"/>
      <c r="N443" s="402"/>
      <c r="O443" s="402"/>
      <c r="P443" s="402"/>
      <c r="Q443" s="402"/>
      <c r="R443" s="402"/>
      <c r="S443" s="402"/>
      <c r="T443" s="402"/>
      <c r="U443" s="403"/>
      <c r="V443" s="403"/>
      <c r="W443" s="5"/>
      <c r="X443" s="5"/>
      <c r="Y443" s="5"/>
    </row>
    <row r="444" spans="1:25" s="1" customFormat="1" ht="19.5" customHeight="1">
      <c r="A444" s="5"/>
      <c r="B444" s="5"/>
      <c r="C444" s="5"/>
      <c r="D444" s="5"/>
      <c r="E444" s="538" t="s">
        <v>128</v>
      </c>
      <c r="F444" s="539"/>
      <c r="G444" s="539"/>
      <c r="H444" s="539"/>
      <c r="I444" s="539"/>
      <c r="J444" s="402"/>
      <c r="K444" s="402"/>
      <c r="L444" s="402"/>
      <c r="M444" s="402"/>
      <c r="N444" s="402"/>
      <c r="O444" s="402"/>
      <c r="P444" s="402"/>
      <c r="Q444" s="402"/>
      <c r="R444" s="402"/>
      <c r="S444" s="402"/>
      <c r="T444" s="402"/>
      <c r="U444" s="403"/>
      <c r="V444" s="403"/>
      <c r="W444" s="5"/>
      <c r="X444" s="5"/>
      <c r="Y444" s="5"/>
    </row>
    <row r="445" spans="1:25" s="1" customFormat="1" ht="19.5" customHeight="1" thickBot="1">
      <c r="A445" s="5"/>
      <c r="B445" s="5"/>
      <c r="C445" s="5"/>
      <c r="D445" s="5"/>
      <c r="E445" s="539"/>
      <c r="F445" s="539"/>
      <c r="G445" s="539"/>
      <c r="H445" s="539"/>
      <c r="I445" s="539"/>
      <c r="J445" s="402"/>
      <c r="K445" s="402"/>
      <c r="L445" s="402"/>
      <c r="M445" s="402"/>
      <c r="N445" s="402"/>
      <c r="O445" s="402"/>
      <c r="P445" s="402"/>
      <c r="Q445" s="402"/>
      <c r="R445" s="402"/>
      <c r="S445" s="402"/>
      <c r="T445" s="402"/>
      <c r="U445" s="403"/>
      <c r="V445" s="403"/>
      <c r="W445" s="5"/>
      <c r="X445" s="5"/>
      <c r="Y445" s="5"/>
    </row>
    <row r="446" spans="4:22" ht="24.75" customHeight="1">
      <c r="D446" s="5"/>
      <c r="E446" s="539"/>
      <c r="F446" s="539"/>
      <c r="G446" s="539"/>
      <c r="H446" s="539"/>
      <c r="I446" s="539"/>
      <c r="J446" s="107"/>
      <c r="K446" s="497" t="str">
        <f>IF(K462=1,"１",IF(K462&lt;&gt;1,""))</f>
        <v>１</v>
      </c>
      <c r="L446" s="491"/>
      <c r="M446" s="491" t="str">
        <f>IF(M462=1,"２",IF(M462&lt;&gt;1,""))</f>
        <v>２</v>
      </c>
      <c r="N446" s="491"/>
      <c r="O446" s="491" t="str">
        <f>IF(O462=1,"３",IF(O462&lt;&gt;1,""))</f>
        <v>３</v>
      </c>
      <c r="P446" s="491"/>
      <c r="Q446" s="491" t="str">
        <f>IF(Q462=1,"４",IF(Q462&lt;&gt;1,""))</f>
        <v>４</v>
      </c>
      <c r="R446" s="491"/>
      <c r="S446" s="491" t="str">
        <f>IF(S462=1,"５",IF(S462&lt;&gt;1,""))</f>
        <v>５</v>
      </c>
      <c r="T446" s="492"/>
      <c r="U446" s="403"/>
      <c r="V446" s="403"/>
    </row>
    <row r="447" spans="4:20" ht="24.75" customHeight="1">
      <c r="D447" s="5"/>
      <c r="E447" s="538"/>
      <c r="F447" s="539"/>
      <c r="G447" s="539"/>
      <c r="H447" s="539"/>
      <c r="I447" s="539"/>
      <c r="K447" s="511" t="str">
        <f>IF(K463=1,"６",IF(K463&lt;&gt;1,""))</f>
        <v>６</v>
      </c>
      <c r="L447" s="509"/>
      <c r="M447" s="509" t="str">
        <f>IF(M463=1,"７",IF(M463&lt;&gt;1,""))</f>
        <v>７</v>
      </c>
      <c r="N447" s="509"/>
      <c r="O447" s="509" t="str">
        <f>IF(O463=1,"８",IF(O463&lt;&gt;1,""))</f>
        <v>８</v>
      </c>
      <c r="P447" s="509"/>
      <c r="Q447" s="509" t="str">
        <f>IF(Q463=1,"９",IF(Q463&lt;&gt;1,""))</f>
        <v>９</v>
      </c>
      <c r="R447" s="509"/>
      <c r="S447" s="509" t="str">
        <f>IF(S463=1,"10",IF(S463&lt;&gt;1,""))</f>
        <v>10</v>
      </c>
      <c r="T447" s="510"/>
    </row>
    <row r="448" spans="4:20" ht="24.75" customHeight="1">
      <c r="D448" s="5"/>
      <c r="E448" s="539"/>
      <c r="F448" s="539"/>
      <c r="G448" s="539"/>
      <c r="H448" s="539"/>
      <c r="I448" s="539"/>
      <c r="K448" s="511" t="str">
        <f>IF(K464=1,"11",IF(K464&lt;&gt;1,""))</f>
        <v>11</v>
      </c>
      <c r="L448" s="509"/>
      <c r="M448" s="509" t="str">
        <f>IF(M464=1,"12",IF(M464&lt;&gt;1,""))</f>
        <v>12</v>
      </c>
      <c r="N448" s="509"/>
      <c r="O448" s="509" t="str">
        <f>IF(O464=1,"13",IF(O464&lt;&gt;1,""))</f>
        <v>13</v>
      </c>
      <c r="P448" s="509"/>
      <c r="Q448" s="509" t="str">
        <f>IF(Q464=1,"14",IF(Q464&lt;&gt;1,""))</f>
        <v>14</v>
      </c>
      <c r="R448" s="509"/>
      <c r="S448" s="509" t="str">
        <f>IF(S464=1,"15",IF(S464&lt;&gt;1,""))</f>
        <v>15</v>
      </c>
      <c r="T448" s="510"/>
    </row>
    <row r="449" spans="5:20" ht="24.75" customHeight="1">
      <c r="E449" s="539"/>
      <c r="F449" s="539"/>
      <c r="G449" s="539"/>
      <c r="H449" s="539"/>
      <c r="I449" s="539"/>
      <c r="K449" s="511" t="str">
        <f>IF(K465=1,"16",IF(K465&lt;&gt;1,""))</f>
        <v>16</v>
      </c>
      <c r="L449" s="509"/>
      <c r="M449" s="509" t="str">
        <f>IF(M465=1,"17",IF(M465&lt;&gt;1,""))</f>
        <v>17</v>
      </c>
      <c r="N449" s="509"/>
      <c r="O449" s="509" t="str">
        <f>IF(O465=1,"18",IF(O465&lt;&gt;1,""))</f>
        <v>18</v>
      </c>
      <c r="P449" s="509"/>
      <c r="Q449" s="509" t="str">
        <f>IF(Q465=1,"19",IF(Q465&lt;&gt;1,""))</f>
        <v>19</v>
      </c>
      <c r="R449" s="509"/>
      <c r="S449" s="509" t="str">
        <f>IF(S465=1,"20",IF(S465&lt;&gt;1,""))</f>
        <v>20</v>
      </c>
      <c r="T449" s="510"/>
    </row>
    <row r="450" spans="11:20" ht="24.75" customHeight="1">
      <c r="K450" s="511" t="str">
        <f>IF(K466=1,"21",IF(K466&lt;&gt;1,""))</f>
        <v>21</v>
      </c>
      <c r="L450" s="509"/>
      <c r="M450" s="509" t="str">
        <f>IF(M466=1,"22",IF(M466&lt;&gt;1,""))</f>
        <v>22</v>
      </c>
      <c r="N450" s="509"/>
      <c r="O450" s="509" t="str">
        <f>IF(O466=1,"23",IF(O466&lt;&gt;1,""))</f>
        <v>23</v>
      </c>
      <c r="P450" s="509"/>
      <c r="Q450" s="509" t="str">
        <f>IF(Q466=1,"24",IF(Q466&lt;&gt;1,""))</f>
        <v>24</v>
      </c>
      <c r="R450" s="509"/>
      <c r="S450" s="509" t="str">
        <f>IF(S466=1,"25",IF(S466&lt;&gt;1,""))</f>
        <v>25</v>
      </c>
      <c r="T450" s="510"/>
    </row>
    <row r="451" spans="11:20" ht="24.75" customHeight="1">
      <c r="K451" s="511" t="str">
        <f>IF(K467=1,"26",IF(K467&lt;&gt;1,""))</f>
        <v>26</v>
      </c>
      <c r="L451" s="509"/>
      <c r="M451" s="509" t="str">
        <f>IF(M467=1,"27",IF(M467&lt;&gt;1,""))</f>
        <v>27</v>
      </c>
      <c r="N451" s="509"/>
      <c r="O451" s="509" t="str">
        <f>IF(O467=1,"28",IF(O467&lt;&gt;1,""))</f>
        <v>28</v>
      </c>
      <c r="P451" s="509"/>
      <c r="Q451" s="509" t="str">
        <f>IF(Q467=1,"29",IF(Q467&lt;&gt;1,""))</f>
        <v>29</v>
      </c>
      <c r="R451" s="509"/>
      <c r="S451" s="509" t="str">
        <f>IF(S467=1,"30",IF(S467&lt;&gt;1,""))</f>
        <v>30</v>
      </c>
      <c r="T451" s="510"/>
    </row>
    <row r="452" spans="11:20" ht="24.75" customHeight="1">
      <c r="K452" s="511" t="str">
        <f>IF(K468=1,"31",IF(K468&lt;&gt;1,""))</f>
        <v>31</v>
      </c>
      <c r="L452" s="509"/>
      <c r="M452" s="509" t="str">
        <f>IF(M468=1,"32",IF(M468&lt;&gt;1,""))</f>
        <v>32</v>
      </c>
      <c r="N452" s="509"/>
      <c r="O452" s="509" t="str">
        <f>IF(O468=1,"33",IF(O468&lt;&gt;1,""))</f>
        <v>33</v>
      </c>
      <c r="P452" s="509"/>
      <c r="Q452" s="509" t="str">
        <f>IF(Q468=1,"34",IF(Q468&lt;&gt;1,""))</f>
        <v>34</v>
      </c>
      <c r="R452" s="509"/>
      <c r="S452" s="509" t="str">
        <f>IF(S468=1,"35",IF(S468&lt;&gt;1,""))</f>
        <v>35</v>
      </c>
      <c r="T452" s="510"/>
    </row>
    <row r="453" spans="11:20" ht="24.75" customHeight="1">
      <c r="K453" s="511" t="str">
        <f>IF(K469=1,"36",IF(K469&lt;&gt;1,""))</f>
        <v>36</v>
      </c>
      <c r="L453" s="509"/>
      <c r="M453" s="509" t="str">
        <f>IF(M469=1,"37",IF(M469&lt;&gt;1,""))</f>
        <v>37</v>
      </c>
      <c r="N453" s="509"/>
      <c r="O453" s="509" t="str">
        <f>IF(O469=1,"38",IF(O469&lt;&gt;1,""))</f>
        <v>38</v>
      </c>
      <c r="P453" s="509"/>
      <c r="Q453" s="509" t="str">
        <f>IF(Q469=1,"39",IF(Q469&lt;&gt;1,""))</f>
        <v>39</v>
      </c>
      <c r="R453" s="509"/>
      <c r="S453" s="509" t="str">
        <f>IF(S469=1,"40",IF(S469&lt;&gt;1,""))</f>
        <v>40</v>
      </c>
      <c r="T453" s="510"/>
    </row>
    <row r="454" spans="11:20" ht="24.75" customHeight="1">
      <c r="K454" s="511" t="str">
        <f>IF(K470=1,"41",IF(K470&lt;&gt;1,""))</f>
        <v>41</v>
      </c>
      <c r="L454" s="509"/>
      <c r="M454" s="509" t="str">
        <f>IF(M470=1,"42",IF(M470&lt;&gt;1,""))</f>
        <v>42</v>
      </c>
      <c r="N454" s="509"/>
      <c r="O454" s="509" t="str">
        <f>IF(O470=1,"43",IF(O470&lt;&gt;1,""))</f>
        <v>43</v>
      </c>
      <c r="P454" s="509"/>
      <c r="Q454" s="509" t="str">
        <f>IF(Q470=1,"44",IF(Q470&lt;&gt;1,""))</f>
        <v>44</v>
      </c>
      <c r="R454" s="509"/>
      <c r="S454" s="509" t="str">
        <f>IF(S470=1,"45",IF(S470&lt;&gt;1,""))</f>
        <v>45</v>
      </c>
      <c r="T454" s="510"/>
    </row>
    <row r="455" spans="11:20" ht="24.75" customHeight="1">
      <c r="K455" s="511" t="str">
        <f>IF(K471=1,"46",IF(K471&lt;&gt;1,""))</f>
        <v>46</v>
      </c>
      <c r="L455" s="509"/>
      <c r="M455" s="509" t="str">
        <f>IF(M471=1,"47",IF(M471&lt;&gt;1,""))</f>
        <v>47</v>
      </c>
      <c r="N455" s="509"/>
      <c r="O455" s="509" t="str">
        <f>IF(O471=1,"48",IF(O471&lt;&gt;1,""))</f>
        <v>48</v>
      </c>
      <c r="P455" s="509"/>
      <c r="Q455" s="509" t="str">
        <f>IF(Q471=1,"49",IF(Q471&lt;&gt;1,""))</f>
        <v>49</v>
      </c>
      <c r="R455" s="509"/>
      <c r="S455" s="509" t="str">
        <f>IF(S471=1,"50",IF(S471&lt;&gt;1,""))</f>
        <v>50</v>
      </c>
      <c r="T455" s="510"/>
    </row>
    <row r="456" spans="11:20" ht="24.75" customHeight="1" thickBot="1">
      <c r="K456" s="511" t="str">
        <f>IF(K472=1,"51",IF(K472&lt;&gt;1,""))</f>
        <v>51</v>
      </c>
      <c r="L456" s="509"/>
      <c r="M456" s="509" t="str">
        <f>IF(M472=1,"52",IF(M472&lt;&gt;1,""))</f>
        <v>52</v>
      </c>
      <c r="N456" s="509"/>
      <c r="O456" s="509" t="str">
        <f>IF(O472=1,"53",IF(O472&lt;&gt;1,""))</f>
        <v>53</v>
      </c>
      <c r="P456" s="509"/>
      <c r="Q456" s="512" t="str">
        <f>IF(Q472=1,"54",IF(Q472&lt;&gt;1,""))</f>
        <v>54</v>
      </c>
      <c r="R456" s="512"/>
      <c r="S456" s="512" t="str">
        <f>IF(S472=1,"55",IF(S472&lt;&gt;1,""))</f>
        <v>55</v>
      </c>
      <c r="T456" s="513"/>
    </row>
    <row r="457" spans="11:20" ht="24.75" customHeight="1" thickBot="1">
      <c r="K457" s="514" t="str">
        <f>IF(K473=1,"56",IF(K473&lt;&gt;1,""))</f>
        <v>56</v>
      </c>
      <c r="L457" s="512"/>
      <c r="M457" s="512" t="str">
        <f>IF(M473=1,"57",IF(M473&lt;&gt;1,""))</f>
        <v>57</v>
      </c>
      <c r="N457" s="512"/>
      <c r="O457" s="512" t="str">
        <f>IF(O473=1,"58",IF(O473&lt;&gt;1,""))</f>
        <v>58</v>
      </c>
      <c r="P457" s="513"/>
      <c r="Q457" s="515">
        <f>IF(Q473=1,"54",IF(Q473&lt;&gt;1,""))</f>
      </c>
      <c r="R457" s="515"/>
      <c r="S457" s="515">
        <f>IF(S473=1,"55",IF(S473&lt;&gt;1,""))</f>
      </c>
      <c r="T457" s="515"/>
    </row>
    <row r="458" ht="24.75" customHeight="1"/>
    <row r="462" spans="11:20" ht="24.75" customHeight="1" hidden="1" thickBot="1">
      <c r="K462" s="517">
        <f>COUNTIF('隠しシート（記入不要）'!I5:J5,"０")</f>
        <v>1</v>
      </c>
      <c r="L462" s="518"/>
      <c r="M462" s="517">
        <f>COUNTIF('隠しシート（記入不要）'!K5:L5,"０")</f>
        <v>1</v>
      </c>
      <c r="N462" s="518"/>
      <c r="O462" s="517">
        <f>COUNTIF('隠しシート（記入不要）'!M5:N5,"０")</f>
        <v>1</v>
      </c>
      <c r="P462" s="518"/>
      <c r="Q462" s="517">
        <f>COUNTIF('隠しシート（記入不要）'!O5:P5,"０")</f>
        <v>1</v>
      </c>
      <c r="R462" s="518"/>
      <c r="S462" s="517">
        <f>COUNTIF('隠しシート（記入不要）'!Q5:R5,"０")</f>
        <v>1</v>
      </c>
      <c r="T462" s="518"/>
    </row>
    <row r="463" spans="11:20" ht="24.75" customHeight="1" hidden="1" thickBot="1">
      <c r="K463" s="517">
        <f>COUNTIF('隠しシート（記入不要）'!S5:T5,"０")</f>
        <v>1</v>
      </c>
      <c r="L463" s="518"/>
      <c r="M463" s="517">
        <f>COUNTIF('隠しシート（記入不要）'!U5:V5,"０")</f>
        <v>1</v>
      </c>
      <c r="N463" s="518"/>
      <c r="O463" s="517">
        <f>COUNTIF('隠しシート（記入不要）'!W5:X5,"０")</f>
        <v>1</v>
      </c>
      <c r="P463" s="518"/>
      <c r="Q463" s="517">
        <f>COUNTIF('隠しシート（記入不要）'!Y5:Z5,"０")</f>
        <v>1</v>
      </c>
      <c r="R463" s="518"/>
      <c r="S463" s="517">
        <f>COUNTIF('隠しシート（記入不要）'!AA5:AB5,"０")</f>
        <v>1</v>
      </c>
      <c r="T463" s="518"/>
    </row>
    <row r="464" spans="11:20" ht="24.75" customHeight="1" hidden="1" thickBot="1">
      <c r="K464" s="517">
        <f>COUNTIF('隠しシート（記入不要）'!AC5:AD5,"０")</f>
        <v>1</v>
      </c>
      <c r="L464" s="518"/>
      <c r="M464" s="517">
        <f>COUNTIF('隠しシート（記入不要）'!AE5:AF5,"０")</f>
        <v>1</v>
      </c>
      <c r="N464" s="518"/>
      <c r="O464" s="517">
        <f>COUNTIF('隠しシート（記入不要）'!AG5:AH5,"０")</f>
        <v>1</v>
      </c>
      <c r="P464" s="518"/>
      <c r="Q464" s="517">
        <f>COUNTIF('隠しシート（記入不要）'!AI5:AJ5,"０")</f>
        <v>1</v>
      </c>
      <c r="R464" s="518"/>
      <c r="S464" s="517">
        <f>COUNTIF('隠しシート（記入不要）'!AK5:AL5,"０")</f>
        <v>1</v>
      </c>
      <c r="T464" s="518"/>
    </row>
    <row r="465" spans="11:20" ht="24.75" customHeight="1" hidden="1" thickBot="1">
      <c r="K465" s="517">
        <f>COUNTIF('隠しシート（記入不要）'!AM5:AN5,"０")</f>
        <v>1</v>
      </c>
      <c r="L465" s="518"/>
      <c r="M465" s="517">
        <f>COUNTIF('隠しシート（記入不要）'!AO5:AP5,"０")</f>
        <v>1</v>
      </c>
      <c r="N465" s="518"/>
      <c r="O465" s="517">
        <f>COUNTIF('隠しシート（記入不要）'!AQ5:AR5,"０")</f>
        <v>1</v>
      </c>
      <c r="P465" s="518"/>
      <c r="Q465" s="517">
        <f>COUNTIF('隠しシート（記入不要）'!AS5:AT5,"０")</f>
        <v>1</v>
      </c>
      <c r="R465" s="518"/>
      <c r="S465" s="517">
        <f>COUNTIF('隠しシート（記入不要）'!AU5:AV5,"０")</f>
        <v>1</v>
      </c>
      <c r="T465" s="518"/>
    </row>
    <row r="466" spans="11:20" ht="24.75" customHeight="1" hidden="1" thickBot="1">
      <c r="K466" s="517">
        <f>COUNTIF('隠しシート（記入不要）'!AW5:AX5,"０")</f>
        <v>1</v>
      </c>
      <c r="L466" s="518"/>
      <c r="M466" s="517">
        <f>COUNTIF('隠しシート（記入不要）'!AY5:AZ5,"０")</f>
        <v>1</v>
      </c>
      <c r="N466" s="518"/>
      <c r="O466" s="517">
        <f>COUNTIF('隠しシート（記入不要）'!BA5:BB5,"０")</f>
        <v>1</v>
      </c>
      <c r="P466" s="518"/>
      <c r="Q466" s="517">
        <f>COUNTIF('隠しシート（記入不要）'!BC5:BD5,"０")</f>
        <v>1</v>
      </c>
      <c r="R466" s="518"/>
      <c r="S466" s="517">
        <f>COUNTIF('隠しシート（記入不要）'!BE5:BF5,"０")</f>
        <v>1</v>
      </c>
      <c r="T466" s="518"/>
    </row>
    <row r="467" spans="11:20" ht="24.75" customHeight="1" hidden="1" thickBot="1">
      <c r="K467" s="517">
        <f>COUNTIF('隠しシート（記入不要）'!BG5:BH5,"０")</f>
        <v>1</v>
      </c>
      <c r="L467" s="518"/>
      <c r="M467" s="517">
        <f>COUNTIF('隠しシート（記入不要）'!BI5:BJ5,"０")</f>
        <v>1</v>
      </c>
      <c r="N467" s="518"/>
      <c r="O467" s="517">
        <f>COUNTIF('隠しシート（記入不要）'!BK5:BL5,"０")</f>
        <v>1</v>
      </c>
      <c r="P467" s="518"/>
      <c r="Q467" s="517">
        <f>COUNTIF('隠しシート（記入不要）'!BM5:BN5,"０")</f>
        <v>1</v>
      </c>
      <c r="R467" s="518"/>
      <c r="S467" s="517">
        <f>COUNTIF('隠しシート（記入不要）'!BO5:BP5,"０")</f>
        <v>1</v>
      </c>
      <c r="T467" s="518"/>
    </row>
    <row r="468" spans="11:20" ht="24.75" customHeight="1" hidden="1" thickBot="1">
      <c r="K468" s="517">
        <f>COUNTIF('隠しシート（記入不要）'!BQ5:BR5,"０")</f>
        <v>1</v>
      </c>
      <c r="L468" s="518"/>
      <c r="M468" s="517">
        <f>COUNTIF('隠しシート（記入不要）'!BS5:BT5,"０")</f>
        <v>1</v>
      </c>
      <c r="N468" s="518"/>
      <c r="O468" s="517">
        <f>COUNTIF('隠しシート（記入不要）'!BU5:BV5,"０")</f>
        <v>1</v>
      </c>
      <c r="P468" s="518"/>
      <c r="Q468" s="517">
        <f>COUNTIF('隠しシート（記入不要）'!BW5:BX5,"０")</f>
        <v>1</v>
      </c>
      <c r="R468" s="518"/>
      <c r="S468" s="517">
        <f>COUNTIF('隠しシート（記入不要）'!BY5:BZ5,"０")</f>
        <v>1</v>
      </c>
      <c r="T468" s="518"/>
    </row>
    <row r="469" spans="11:20" ht="24.75" customHeight="1" hidden="1" thickBot="1">
      <c r="K469" s="517">
        <f>COUNTIF('隠しシート（記入不要）'!CA5:CB5,"０")</f>
        <v>1</v>
      </c>
      <c r="L469" s="518"/>
      <c r="M469" s="517">
        <f>COUNTIF('隠しシート（記入不要）'!CC5:CD5,"０")</f>
        <v>1</v>
      </c>
      <c r="N469" s="518"/>
      <c r="O469" s="517">
        <f>COUNTIF('隠しシート（記入不要）'!CE5:CF5,"０")</f>
        <v>1</v>
      </c>
      <c r="P469" s="518"/>
      <c r="Q469" s="517">
        <f>COUNTIF('隠しシート（記入不要）'!CG5:CH5,"０")</f>
        <v>1</v>
      </c>
      <c r="R469" s="518"/>
      <c r="S469" s="517">
        <f>COUNTIF('隠しシート（記入不要）'!CI5:CJ5,"０")</f>
        <v>1</v>
      </c>
      <c r="T469" s="518"/>
    </row>
    <row r="470" spans="11:20" ht="24.75" customHeight="1" hidden="1" thickBot="1">
      <c r="K470" s="517">
        <f>COUNTIF('隠しシート（記入不要）'!CK5:CL5,"０")</f>
        <v>1</v>
      </c>
      <c r="L470" s="518"/>
      <c r="M470" s="517">
        <f>COUNTIF('隠しシート（記入不要）'!CM5:CN5,"０")</f>
        <v>1</v>
      </c>
      <c r="N470" s="518"/>
      <c r="O470" s="517">
        <f>COUNTIF('隠しシート（記入不要）'!CO5:CP5,"０")</f>
        <v>1</v>
      </c>
      <c r="P470" s="518"/>
      <c r="Q470" s="517">
        <f>COUNTIF('隠しシート（記入不要）'!CQ5:CR5,"０")</f>
        <v>1</v>
      </c>
      <c r="R470" s="518"/>
      <c r="S470" s="517">
        <f>COUNTIF('隠しシート（記入不要）'!CS5:CT5,"０")</f>
        <v>1</v>
      </c>
      <c r="T470" s="518"/>
    </row>
    <row r="471" spans="11:20" ht="24.75" customHeight="1" hidden="1" thickBot="1">
      <c r="K471" s="517">
        <f>COUNTIF('隠しシート（記入不要）'!CU5:CV5,"０")</f>
        <v>1</v>
      </c>
      <c r="L471" s="518"/>
      <c r="M471" s="517">
        <f>COUNTIF('隠しシート（記入不要）'!CW5:CX5,"０")</f>
        <v>1</v>
      </c>
      <c r="N471" s="518"/>
      <c r="O471" s="517">
        <f>COUNTIF('隠しシート（記入不要）'!CY5:CZ5,"０")</f>
        <v>1</v>
      </c>
      <c r="P471" s="518"/>
      <c r="Q471" s="517">
        <f>COUNTIF('隠しシート（記入不要）'!DA5:DB5,"０")</f>
        <v>1</v>
      </c>
      <c r="R471" s="518"/>
      <c r="S471" s="517">
        <f>COUNTIF('隠しシート（記入不要）'!DC5:DD5,"０")</f>
        <v>1</v>
      </c>
      <c r="T471" s="518"/>
    </row>
    <row r="472" spans="11:20" ht="24.75" customHeight="1" hidden="1" thickBot="1">
      <c r="K472" s="517">
        <f>COUNTIF('隠しシート（記入不要）'!DE5:DF5,"０")</f>
        <v>1</v>
      </c>
      <c r="L472" s="518"/>
      <c r="M472" s="517">
        <f>COUNTIF('隠しシート（記入不要）'!DG5:DH5,"０")</f>
        <v>1</v>
      </c>
      <c r="N472" s="518"/>
      <c r="O472" s="517">
        <f>COUNTIF('隠しシート（記入不要）'!DI5:DJ5,"０")</f>
        <v>1</v>
      </c>
      <c r="P472" s="518"/>
      <c r="Q472" s="517">
        <f>COUNTIF('隠しシート（記入不要）'!DK5:DL5,"０")</f>
        <v>1</v>
      </c>
      <c r="R472" s="518"/>
      <c r="S472" s="517">
        <f>COUNTIF('隠しシート（記入不要）'!DM5:DN5,"０")</f>
        <v>1</v>
      </c>
      <c r="T472" s="518"/>
    </row>
    <row r="473" spans="11:20" ht="24.75" customHeight="1" hidden="1" thickBot="1">
      <c r="K473" s="517">
        <f>COUNTIF('隠しシート（記入不要）'!DO5:DP5,"０")</f>
        <v>1</v>
      </c>
      <c r="L473" s="518"/>
      <c r="M473" s="517">
        <f>COUNTIF('隠しシート（記入不要）'!DQ5:DR5,"０")</f>
        <v>1</v>
      </c>
      <c r="N473" s="518"/>
      <c r="O473" s="517">
        <f>COUNTIF('隠しシート（記入不要）'!DS5:DT5,"０")</f>
        <v>1</v>
      </c>
      <c r="P473" s="518"/>
      <c r="Q473" s="517"/>
      <c r="R473" s="518"/>
      <c r="S473" s="517"/>
      <c r="T473" s="518"/>
    </row>
    <row r="474" ht="24.75" customHeight="1"/>
    <row r="475" ht="24.75" customHeight="1"/>
    <row r="476" ht="24.75" customHeight="1"/>
    <row r="477" ht="24.75" customHeight="1"/>
    <row r="478" ht="24.75" customHeight="1"/>
  </sheetData>
  <sheetProtection password="8ED9" sheet="1" objects="1" scenarios="1"/>
  <mergeCells count="644">
    <mergeCell ref="C1:D1"/>
    <mergeCell ref="K1:M1"/>
    <mergeCell ref="N1:Y1"/>
    <mergeCell ref="E444:I446"/>
    <mergeCell ref="A86:Y87"/>
    <mergeCell ref="A111:Y112"/>
    <mergeCell ref="A188:Y189"/>
    <mergeCell ref="A198:Y199"/>
    <mergeCell ref="K197:T197"/>
    <mergeCell ref="A209:Y210"/>
    <mergeCell ref="E447:I449"/>
    <mergeCell ref="A439:Y439"/>
    <mergeCell ref="A291:Y292"/>
    <mergeCell ref="A310:Y311"/>
    <mergeCell ref="A334:Y335"/>
    <mergeCell ref="A359:Y360"/>
    <mergeCell ref="K436:T436"/>
    <mergeCell ref="K437:T437"/>
    <mergeCell ref="A413:Y414"/>
    <mergeCell ref="F419:G419"/>
    <mergeCell ref="A382:D386"/>
    <mergeCell ref="B361:Y361"/>
    <mergeCell ref="F369:G369"/>
    <mergeCell ref="K358:T358"/>
    <mergeCell ref="F368:G368"/>
    <mergeCell ref="F365:G365"/>
    <mergeCell ref="A358:G358"/>
    <mergeCell ref="K370:T370"/>
    <mergeCell ref="K371:T371"/>
    <mergeCell ref="F380:G380"/>
    <mergeCell ref="K412:T412"/>
    <mergeCell ref="K387:T387"/>
    <mergeCell ref="A388:Y389"/>
    <mergeCell ref="F392:G392"/>
    <mergeCell ref="A387:G387"/>
    <mergeCell ref="F394:G394"/>
    <mergeCell ref="F398:G398"/>
    <mergeCell ref="F397:G397"/>
    <mergeCell ref="F404:G404"/>
    <mergeCell ref="F403:G403"/>
    <mergeCell ref="A338:D343"/>
    <mergeCell ref="A392:D398"/>
    <mergeCell ref="A363:D369"/>
    <mergeCell ref="F377:G377"/>
    <mergeCell ref="B373:Y373"/>
    <mergeCell ref="A370:G370"/>
    <mergeCell ref="F354:G354"/>
    <mergeCell ref="F351:G351"/>
    <mergeCell ref="F382:G382"/>
    <mergeCell ref="F364:G364"/>
    <mergeCell ref="A354:D357"/>
    <mergeCell ref="K333:T333"/>
    <mergeCell ref="K330:T332"/>
    <mergeCell ref="K326:T328"/>
    <mergeCell ref="A345:D346"/>
    <mergeCell ref="F349:G349"/>
    <mergeCell ref="A326:D328"/>
    <mergeCell ref="A330:D332"/>
    <mergeCell ref="A348:D349"/>
    <mergeCell ref="A351:D352"/>
    <mergeCell ref="F322:G322"/>
    <mergeCell ref="F328:G328"/>
    <mergeCell ref="F327:G327"/>
    <mergeCell ref="K225:T225"/>
    <mergeCell ref="K309:T309"/>
    <mergeCell ref="K321:T324"/>
    <mergeCell ref="B313:Y313"/>
    <mergeCell ref="A309:G309"/>
    <mergeCell ref="A312:Y312"/>
    <mergeCell ref="F315:G315"/>
    <mergeCell ref="A245:Y246"/>
    <mergeCell ref="F303:G303"/>
    <mergeCell ref="F306:G306"/>
    <mergeCell ref="F308:G308"/>
    <mergeCell ref="A275:D276"/>
    <mergeCell ref="F307:G307"/>
    <mergeCell ref="F304:G304"/>
    <mergeCell ref="A302:D308"/>
    <mergeCell ref="E302:G302"/>
    <mergeCell ref="F255:G255"/>
    <mergeCell ref="K434:T435"/>
    <mergeCell ref="K97:T97"/>
    <mergeCell ref="K100:T105"/>
    <mergeCell ref="K106:T109"/>
    <mergeCell ref="K110:T110"/>
    <mergeCell ref="K115:T122"/>
    <mergeCell ref="K124:T130"/>
    <mergeCell ref="K164:T167"/>
    <mergeCell ref="K169:T173"/>
    <mergeCell ref="K175:T182"/>
    <mergeCell ref="K429:T432"/>
    <mergeCell ref="K90:T92"/>
    <mergeCell ref="K94:T96"/>
    <mergeCell ref="K187:T187"/>
    <mergeCell ref="K184:T186"/>
    <mergeCell ref="B190:Y190"/>
    <mergeCell ref="F195:G195"/>
    <mergeCell ref="F192:G192"/>
    <mergeCell ref="A192:D196"/>
    <mergeCell ref="F196:G196"/>
    <mergeCell ref="A67:Y68"/>
    <mergeCell ref="F74:G74"/>
    <mergeCell ref="K132:T137"/>
    <mergeCell ref="K138:T142"/>
    <mergeCell ref="A69:Y69"/>
    <mergeCell ref="F73:G73"/>
    <mergeCell ref="A72:D76"/>
    <mergeCell ref="B70:Y70"/>
    <mergeCell ref="K72:T76"/>
    <mergeCell ref="F72:G72"/>
    <mergeCell ref="A19:D23"/>
    <mergeCell ref="F23:G23"/>
    <mergeCell ref="K66:T66"/>
    <mergeCell ref="F63:G63"/>
    <mergeCell ref="K34:T35"/>
    <mergeCell ref="F35:G35"/>
    <mergeCell ref="F62:G62"/>
    <mergeCell ref="K61:T65"/>
    <mergeCell ref="K56:T59"/>
    <mergeCell ref="F61:G61"/>
    <mergeCell ref="S472:T472"/>
    <mergeCell ref="K473:L473"/>
    <mergeCell ref="M473:N473"/>
    <mergeCell ref="O473:P473"/>
    <mergeCell ref="Q473:R473"/>
    <mergeCell ref="S473:T473"/>
    <mergeCell ref="K472:L472"/>
    <mergeCell ref="M472:N472"/>
    <mergeCell ref="O472:P472"/>
    <mergeCell ref="Q472:R472"/>
    <mergeCell ref="S470:T470"/>
    <mergeCell ref="K471:L471"/>
    <mergeCell ref="M471:N471"/>
    <mergeCell ref="O471:P471"/>
    <mergeCell ref="Q471:R471"/>
    <mergeCell ref="S471:T471"/>
    <mergeCell ref="K470:L470"/>
    <mergeCell ref="M470:N470"/>
    <mergeCell ref="O470:P470"/>
    <mergeCell ref="Q470:R470"/>
    <mergeCell ref="S468:T468"/>
    <mergeCell ref="K469:L469"/>
    <mergeCell ref="M469:N469"/>
    <mergeCell ref="O469:P469"/>
    <mergeCell ref="Q469:R469"/>
    <mergeCell ref="S469:T469"/>
    <mergeCell ref="K468:L468"/>
    <mergeCell ref="M468:N468"/>
    <mergeCell ref="O468:P468"/>
    <mergeCell ref="Q468:R468"/>
    <mergeCell ref="S466:T466"/>
    <mergeCell ref="K467:L467"/>
    <mergeCell ref="M467:N467"/>
    <mergeCell ref="O467:P467"/>
    <mergeCell ref="Q467:R467"/>
    <mergeCell ref="S467:T467"/>
    <mergeCell ref="K466:L466"/>
    <mergeCell ref="M466:N466"/>
    <mergeCell ref="O466:P466"/>
    <mergeCell ref="Q466:R466"/>
    <mergeCell ref="S464:T464"/>
    <mergeCell ref="K465:L465"/>
    <mergeCell ref="M465:N465"/>
    <mergeCell ref="O465:P465"/>
    <mergeCell ref="Q465:R465"/>
    <mergeCell ref="S465:T465"/>
    <mergeCell ref="K464:L464"/>
    <mergeCell ref="M464:N464"/>
    <mergeCell ref="O464:P464"/>
    <mergeCell ref="Q464:R464"/>
    <mergeCell ref="S462:T462"/>
    <mergeCell ref="K463:L463"/>
    <mergeCell ref="M463:N463"/>
    <mergeCell ref="O463:P463"/>
    <mergeCell ref="Q463:R463"/>
    <mergeCell ref="S463:T463"/>
    <mergeCell ref="K462:L462"/>
    <mergeCell ref="M462:N462"/>
    <mergeCell ref="O462:P462"/>
    <mergeCell ref="Q462:R462"/>
    <mergeCell ref="S457:T457"/>
    <mergeCell ref="A440:Y442"/>
    <mergeCell ref="A14:G14"/>
    <mergeCell ref="A24:G24"/>
    <mergeCell ref="A40:G40"/>
    <mergeCell ref="A66:G66"/>
    <mergeCell ref="K363:T369"/>
    <mergeCell ref="K375:T380"/>
    <mergeCell ref="K382:T386"/>
    <mergeCell ref="K392:T398"/>
    <mergeCell ref="K457:L457"/>
    <mergeCell ref="M457:N457"/>
    <mergeCell ref="O457:P457"/>
    <mergeCell ref="Q457:R457"/>
    <mergeCell ref="S455:T455"/>
    <mergeCell ref="K456:L456"/>
    <mergeCell ref="M456:N456"/>
    <mergeCell ref="O456:P456"/>
    <mergeCell ref="Q456:R456"/>
    <mergeCell ref="S456:T456"/>
    <mergeCell ref="K455:L455"/>
    <mergeCell ref="M455:N455"/>
    <mergeCell ref="O455:P455"/>
    <mergeCell ref="Q455:R455"/>
    <mergeCell ref="S453:T453"/>
    <mergeCell ref="K454:L454"/>
    <mergeCell ref="M454:N454"/>
    <mergeCell ref="O454:P454"/>
    <mergeCell ref="Q454:R454"/>
    <mergeCell ref="S454:T454"/>
    <mergeCell ref="K453:L453"/>
    <mergeCell ref="M453:N453"/>
    <mergeCell ref="O453:P453"/>
    <mergeCell ref="Q453:R453"/>
    <mergeCell ref="S451:T451"/>
    <mergeCell ref="K452:L452"/>
    <mergeCell ref="M452:N452"/>
    <mergeCell ref="O452:P452"/>
    <mergeCell ref="Q452:R452"/>
    <mergeCell ref="S452:T452"/>
    <mergeCell ref="K451:L451"/>
    <mergeCell ref="M451:N451"/>
    <mergeCell ref="O451:P451"/>
    <mergeCell ref="Q451:R451"/>
    <mergeCell ref="S449:T449"/>
    <mergeCell ref="K450:L450"/>
    <mergeCell ref="M450:N450"/>
    <mergeCell ref="O450:P450"/>
    <mergeCell ref="Q450:R450"/>
    <mergeCell ref="S450:T450"/>
    <mergeCell ref="K449:L449"/>
    <mergeCell ref="M449:N449"/>
    <mergeCell ref="O449:P449"/>
    <mergeCell ref="Q449:R449"/>
    <mergeCell ref="S448:T448"/>
    <mergeCell ref="K447:L447"/>
    <mergeCell ref="M447:N447"/>
    <mergeCell ref="O447:P447"/>
    <mergeCell ref="Q447:R447"/>
    <mergeCell ref="K448:L448"/>
    <mergeCell ref="M448:N448"/>
    <mergeCell ref="O448:P448"/>
    <mergeCell ref="Q448:R448"/>
    <mergeCell ref="S447:T447"/>
    <mergeCell ref="M446:N446"/>
    <mergeCell ref="K345:T346"/>
    <mergeCell ref="K348:T349"/>
    <mergeCell ref="K351:T352"/>
    <mergeCell ref="K354:T357"/>
    <mergeCell ref="O446:P446"/>
    <mergeCell ref="Q446:R446"/>
    <mergeCell ref="K400:T406"/>
    <mergeCell ref="K407:T411"/>
    <mergeCell ref="K418:T422"/>
    <mergeCell ref="K144:T147"/>
    <mergeCell ref="K149:T152"/>
    <mergeCell ref="K154:T158"/>
    <mergeCell ref="K160:T162"/>
    <mergeCell ref="F319:G319"/>
    <mergeCell ref="F318:G318"/>
    <mergeCell ref="F316:G316"/>
    <mergeCell ref="F126:G126"/>
    <mergeCell ref="F165:G165"/>
    <mergeCell ref="F164:G164"/>
    <mergeCell ref="F134:G134"/>
    <mergeCell ref="F135:G135"/>
    <mergeCell ref="F141:G141"/>
    <mergeCell ref="F242:G242"/>
    <mergeCell ref="S446:T446"/>
    <mergeCell ref="A437:G437"/>
    <mergeCell ref="H438:J438"/>
    <mergeCell ref="B390:Y390"/>
    <mergeCell ref="A415:Y415"/>
    <mergeCell ref="B416:Y416"/>
    <mergeCell ref="F393:G393"/>
    <mergeCell ref="A436:G436"/>
    <mergeCell ref="F395:G395"/>
    <mergeCell ref="K446:L446"/>
    <mergeCell ref="K37:T39"/>
    <mergeCell ref="F263:G263"/>
    <mergeCell ref="K423:T427"/>
    <mergeCell ref="B336:Y336"/>
    <mergeCell ref="F299:G299"/>
    <mergeCell ref="F331:G331"/>
    <mergeCell ref="A333:G333"/>
    <mergeCell ref="F332:G332"/>
    <mergeCell ref="F323:G323"/>
    <mergeCell ref="A271:D273"/>
    <mergeCell ref="F39:G39"/>
    <mergeCell ref="A61:D65"/>
    <mergeCell ref="F65:G65"/>
    <mergeCell ref="F64:G64"/>
    <mergeCell ref="F53:G53"/>
    <mergeCell ref="F51:G51"/>
    <mergeCell ref="F57:G57"/>
    <mergeCell ref="F59:G59"/>
    <mergeCell ref="A37:D39"/>
    <mergeCell ref="F54:G54"/>
    <mergeCell ref="F256:G256"/>
    <mergeCell ref="K278:T280"/>
    <mergeCell ref="K244:T244"/>
    <mergeCell ref="F273:G273"/>
    <mergeCell ref="F250:G250"/>
    <mergeCell ref="K254:T260"/>
    <mergeCell ref="F251:G251"/>
    <mergeCell ref="F252:G252"/>
    <mergeCell ref="F275:G275"/>
    <mergeCell ref="K266:T266"/>
    <mergeCell ref="F243:G243"/>
    <mergeCell ref="K262:T265"/>
    <mergeCell ref="F258:G258"/>
    <mergeCell ref="F254:G254"/>
    <mergeCell ref="F262:G262"/>
    <mergeCell ref="F260:G260"/>
    <mergeCell ref="F257:G257"/>
    <mergeCell ref="F259:G259"/>
    <mergeCell ref="A247:Y247"/>
    <mergeCell ref="B248:Y248"/>
    <mergeCell ref="A175:D182"/>
    <mergeCell ref="A213:D218"/>
    <mergeCell ref="F217:G217"/>
    <mergeCell ref="F213:G213"/>
    <mergeCell ref="F194:G194"/>
    <mergeCell ref="F214:G214"/>
    <mergeCell ref="B211:Y211"/>
    <mergeCell ref="A208:G208"/>
    <mergeCell ref="F216:G216"/>
    <mergeCell ref="F218:G218"/>
    <mergeCell ref="A184:D186"/>
    <mergeCell ref="F240:G240"/>
    <mergeCell ref="F220:G220"/>
    <mergeCell ref="A220:D224"/>
    <mergeCell ref="F221:G221"/>
    <mergeCell ref="F224:G224"/>
    <mergeCell ref="A226:Y227"/>
    <mergeCell ref="K192:T196"/>
    <mergeCell ref="A239:D243"/>
    <mergeCell ref="A197:G197"/>
    <mergeCell ref="F346:G346"/>
    <mergeCell ref="F271:G271"/>
    <mergeCell ref="K271:T273"/>
    <mergeCell ref="K275:T276"/>
    <mergeCell ref="F305:G305"/>
    <mergeCell ref="K338:T343"/>
    <mergeCell ref="F340:G340"/>
    <mergeCell ref="F279:G279"/>
    <mergeCell ref="K290:T290"/>
    <mergeCell ref="B293:Y293"/>
    <mergeCell ref="F296:G296"/>
    <mergeCell ref="A295:D300"/>
    <mergeCell ref="A290:G290"/>
    <mergeCell ref="F297:G297"/>
    <mergeCell ref="F295:G295"/>
    <mergeCell ref="F298:G298"/>
    <mergeCell ref="A372:Y372"/>
    <mergeCell ref="F367:G367"/>
    <mergeCell ref="F366:G366"/>
    <mergeCell ref="F300:G300"/>
    <mergeCell ref="K295:T300"/>
    <mergeCell ref="F345:G345"/>
    <mergeCell ref="F348:G348"/>
    <mergeCell ref="K302:T308"/>
    <mergeCell ref="K315:T319"/>
    <mergeCell ref="F317:G317"/>
    <mergeCell ref="F116:G116"/>
    <mergeCell ref="F115:G115"/>
    <mergeCell ref="F124:G124"/>
    <mergeCell ref="F133:G133"/>
    <mergeCell ref="F127:G127"/>
    <mergeCell ref="F128:G128"/>
    <mergeCell ref="F118:G118"/>
    <mergeCell ref="F132:G132"/>
    <mergeCell ref="A164:D167"/>
    <mergeCell ref="F173:G173"/>
    <mergeCell ref="A169:D173"/>
    <mergeCell ref="F186:G186"/>
    <mergeCell ref="F184:G184"/>
    <mergeCell ref="F182:G182"/>
    <mergeCell ref="F185:G185"/>
    <mergeCell ref="F169:G169"/>
    <mergeCell ref="F166:G166"/>
    <mergeCell ref="F167:G167"/>
    <mergeCell ref="F172:G172"/>
    <mergeCell ref="F181:G181"/>
    <mergeCell ref="F193:G193"/>
    <mergeCell ref="F175:G175"/>
    <mergeCell ref="F176:G176"/>
    <mergeCell ref="F180:G180"/>
    <mergeCell ref="F177:G177"/>
    <mergeCell ref="F178:G178"/>
    <mergeCell ref="F179:G179"/>
    <mergeCell ref="A187:G187"/>
    <mergeCell ref="A160:D162"/>
    <mergeCell ref="A144:D147"/>
    <mergeCell ref="F156:G156"/>
    <mergeCell ref="F158:G158"/>
    <mergeCell ref="F144:G144"/>
    <mergeCell ref="F150:G150"/>
    <mergeCell ref="F160:G160"/>
    <mergeCell ref="F154:G154"/>
    <mergeCell ref="F149:G149"/>
    <mergeCell ref="F147:G147"/>
    <mergeCell ref="A202:D206"/>
    <mergeCell ref="F203:G203"/>
    <mergeCell ref="A207:G207"/>
    <mergeCell ref="B200:Y200"/>
    <mergeCell ref="F206:G206"/>
    <mergeCell ref="K207:T207"/>
    <mergeCell ref="K213:T218"/>
    <mergeCell ref="K220:T224"/>
    <mergeCell ref="F215:G215"/>
    <mergeCell ref="B228:Y228"/>
    <mergeCell ref="A225:G225"/>
    <mergeCell ref="F222:G222"/>
    <mergeCell ref="A266:G266"/>
    <mergeCell ref="F272:G272"/>
    <mergeCell ref="B269:Y269"/>
    <mergeCell ref="K230:T237"/>
    <mergeCell ref="K239:T243"/>
    <mergeCell ref="K250:T252"/>
    <mergeCell ref="F232:G232"/>
    <mergeCell ref="A250:D252"/>
    <mergeCell ref="A230:D237"/>
    <mergeCell ref="F230:G230"/>
    <mergeCell ref="A267:Y268"/>
    <mergeCell ref="F378:G378"/>
    <mergeCell ref="F383:G383"/>
    <mergeCell ref="F384:G384"/>
    <mergeCell ref="F339:G339"/>
    <mergeCell ref="F287:G287"/>
    <mergeCell ref="A281:G281"/>
    <mergeCell ref="F280:G280"/>
    <mergeCell ref="B284:Y284"/>
    <mergeCell ref="F286:G286"/>
    <mergeCell ref="F410:G410"/>
    <mergeCell ref="F400:G400"/>
    <mergeCell ref="F402:G402"/>
    <mergeCell ref="F396:G396"/>
    <mergeCell ref="F409:G409"/>
    <mergeCell ref="F405:G405"/>
    <mergeCell ref="F406:G406"/>
    <mergeCell ref="F407:G407"/>
    <mergeCell ref="F408:G408"/>
    <mergeCell ref="F386:G386"/>
    <mergeCell ref="F352:G352"/>
    <mergeCell ref="A371:G371"/>
    <mergeCell ref="F376:G376"/>
    <mergeCell ref="F385:G385"/>
    <mergeCell ref="E363:G363"/>
    <mergeCell ref="F355:G355"/>
    <mergeCell ref="F375:G375"/>
    <mergeCell ref="F357:G357"/>
    <mergeCell ref="F379:G379"/>
    <mergeCell ref="F411:G411"/>
    <mergeCell ref="F427:G427"/>
    <mergeCell ref="F426:G426"/>
    <mergeCell ref="F422:G422"/>
    <mergeCell ref="F418:G418"/>
    <mergeCell ref="F420:G420"/>
    <mergeCell ref="F421:G421"/>
    <mergeCell ref="A412:G412"/>
    <mergeCell ref="A418:D422"/>
    <mergeCell ref="A423:D427"/>
    <mergeCell ref="A434:D435"/>
    <mergeCell ref="F424:G424"/>
    <mergeCell ref="F423:G423"/>
    <mergeCell ref="F425:G425"/>
    <mergeCell ref="F435:G435"/>
    <mergeCell ref="F434:G434"/>
    <mergeCell ref="F432:G432"/>
    <mergeCell ref="F431:G431"/>
    <mergeCell ref="A429:D432"/>
    <mergeCell ref="F430:G430"/>
    <mergeCell ref="F429:G429"/>
    <mergeCell ref="F56:G56"/>
    <mergeCell ref="F75:G75"/>
    <mergeCell ref="F76:G76"/>
    <mergeCell ref="F82:G82"/>
    <mergeCell ref="F77:G77"/>
    <mergeCell ref="F78:G78"/>
    <mergeCell ref="F90:G90"/>
    <mergeCell ref="F79:G79"/>
    <mergeCell ref="F276:G276"/>
    <mergeCell ref="U2:Y2"/>
    <mergeCell ref="F19:G19"/>
    <mergeCell ref="F12:G12"/>
    <mergeCell ref="F11:G11"/>
    <mergeCell ref="A4:Y4"/>
    <mergeCell ref="B5:Y5"/>
    <mergeCell ref="E2:G3"/>
    <mergeCell ref="B17:Y17"/>
    <mergeCell ref="K2:T3"/>
    <mergeCell ref="H2:J2"/>
    <mergeCell ref="F31:G31"/>
    <mergeCell ref="A2:D3"/>
    <mergeCell ref="F7:G7"/>
    <mergeCell ref="A7:D9"/>
    <mergeCell ref="F9:G9"/>
    <mergeCell ref="F8:G8"/>
    <mergeCell ref="F21:G21"/>
    <mergeCell ref="F13:G13"/>
    <mergeCell ref="A15:Y16"/>
    <mergeCell ref="A25:Y26"/>
    <mergeCell ref="A29:D32"/>
    <mergeCell ref="A262:D265"/>
    <mergeCell ref="F265:G265"/>
    <mergeCell ref="F264:G264"/>
    <mergeCell ref="F161:G161"/>
    <mergeCell ref="F162:G162"/>
    <mergeCell ref="F170:G170"/>
    <mergeCell ref="F171:G171"/>
    <mergeCell ref="F29:G29"/>
    <mergeCell ref="F30:G30"/>
    <mergeCell ref="A154:D158"/>
    <mergeCell ref="A149:D152"/>
    <mergeCell ref="F151:G151"/>
    <mergeCell ref="F152:G152"/>
    <mergeCell ref="F155:G155"/>
    <mergeCell ref="F157:G157"/>
    <mergeCell ref="F146:G146"/>
    <mergeCell ref="F142:G142"/>
    <mergeCell ref="F343:G343"/>
    <mergeCell ref="A321:D324"/>
    <mergeCell ref="F321:G321"/>
    <mergeCell ref="F324:G324"/>
    <mergeCell ref="F341:G341"/>
    <mergeCell ref="F342:G342"/>
    <mergeCell ref="F338:G338"/>
    <mergeCell ref="F326:G326"/>
    <mergeCell ref="A34:D35"/>
    <mergeCell ref="F37:G37"/>
    <mergeCell ref="F38:G38"/>
    <mergeCell ref="A56:D59"/>
    <mergeCell ref="F58:G58"/>
    <mergeCell ref="A46:D48"/>
    <mergeCell ref="A50:D54"/>
    <mergeCell ref="F46:G46"/>
    <mergeCell ref="F50:G50"/>
    <mergeCell ref="F52:G52"/>
    <mergeCell ref="F136:G136"/>
    <mergeCell ref="F137:G137"/>
    <mergeCell ref="F125:G125"/>
    <mergeCell ref="F106:G106"/>
    <mergeCell ref="F130:G130"/>
    <mergeCell ref="F108:G108"/>
    <mergeCell ref="A110:G110"/>
    <mergeCell ref="A132:D137"/>
    <mergeCell ref="F107:G107"/>
    <mergeCell ref="F109:G109"/>
    <mergeCell ref="F96:G96"/>
    <mergeCell ref="F95:G95"/>
    <mergeCell ref="F102:G102"/>
    <mergeCell ref="A97:G97"/>
    <mergeCell ref="A100:D105"/>
    <mergeCell ref="A124:D130"/>
    <mergeCell ref="F122:G122"/>
    <mergeCell ref="K77:T80"/>
    <mergeCell ref="K82:T84"/>
    <mergeCell ref="F94:G94"/>
    <mergeCell ref="K85:T85"/>
    <mergeCell ref="A94:D96"/>
    <mergeCell ref="F129:G129"/>
    <mergeCell ref="F121:G121"/>
    <mergeCell ref="F120:G120"/>
    <mergeCell ref="A106:D109"/>
    <mergeCell ref="B113:Y113"/>
    <mergeCell ref="F117:G117"/>
    <mergeCell ref="F100:G100"/>
    <mergeCell ref="F103:G103"/>
    <mergeCell ref="F101:G101"/>
    <mergeCell ref="A115:D122"/>
    <mergeCell ref="F119:G119"/>
    <mergeCell ref="F104:G104"/>
    <mergeCell ref="F105:G105"/>
    <mergeCell ref="K281:T281"/>
    <mergeCell ref="A282:Y283"/>
    <mergeCell ref="A286:D289"/>
    <mergeCell ref="A278:D280"/>
    <mergeCell ref="K286:T289"/>
    <mergeCell ref="F289:G289"/>
    <mergeCell ref="F288:G288"/>
    <mergeCell ref="F278:G278"/>
    <mergeCell ref="J443:T445"/>
    <mergeCell ref="U443:V446"/>
    <mergeCell ref="B98:Y98"/>
    <mergeCell ref="A400:D406"/>
    <mergeCell ref="A407:D411"/>
    <mergeCell ref="A375:D380"/>
    <mergeCell ref="A315:D319"/>
    <mergeCell ref="F401:G401"/>
    <mergeCell ref="F330:G330"/>
    <mergeCell ref="F356:G356"/>
    <mergeCell ref="F22:G22"/>
    <mergeCell ref="F32:G32"/>
    <mergeCell ref="F34:G34"/>
    <mergeCell ref="F234:G234"/>
    <mergeCell ref="F91:G91"/>
    <mergeCell ref="F80:G80"/>
    <mergeCell ref="F83:G83"/>
    <mergeCell ref="F84:G84"/>
    <mergeCell ref="A85:G85"/>
    <mergeCell ref="B88:Y88"/>
    <mergeCell ref="K7:T9"/>
    <mergeCell ref="K11:T13"/>
    <mergeCell ref="K19:T23"/>
    <mergeCell ref="K29:T32"/>
    <mergeCell ref="K10:T10"/>
    <mergeCell ref="B27:Y27"/>
    <mergeCell ref="K24:T24"/>
    <mergeCell ref="K14:T14"/>
    <mergeCell ref="F20:G20"/>
    <mergeCell ref="A11:D13"/>
    <mergeCell ref="A90:D92"/>
    <mergeCell ref="A82:D84"/>
    <mergeCell ref="A77:D80"/>
    <mergeCell ref="F92:G92"/>
    <mergeCell ref="A138:D142"/>
    <mergeCell ref="F202:G202"/>
    <mergeCell ref="K202:T206"/>
    <mergeCell ref="K208:T208"/>
    <mergeCell ref="F204:G204"/>
    <mergeCell ref="F205:G205"/>
    <mergeCell ref="F139:G139"/>
    <mergeCell ref="F145:G145"/>
    <mergeCell ref="F138:G138"/>
    <mergeCell ref="F140:G140"/>
    <mergeCell ref="K40:T40"/>
    <mergeCell ref="F47:G47"/>
    <mergeCell ref="F48:G48"/>
    <mergeCell ref="K46:T48"/>
    <mergeCell ref="K50:T54"/>
    <mergeCell ref="A43:Y43"/>
    <mergeCell ref="B44:Y44"/>
    <mergeCell ref="A41:Y42"/>
    <mergeCell ref="A254:D260"/>
    <mergeCell ref="A244:G244"/>
    <mergeCell ref="F223:G223"/>
    <mergeCell ref="F236:G236"/>
    <mergeCell ref="F237:G237"/>
    <mergeCell ref="F233:G233"/>
    <mergeCell ref="F235:G235"/>
    <mergeCell ref="F231:G231"/>
    <mergeCell ref="F239:G239"/>
    <mergeCell ref="F241:G241"/>
  </mergeCells>
  <conditionalFormatting sqref="H387:K387 H412:K412 H371:J371 H436:K436 H66:K66 H208:J208 H225:K225 H244:K244 H266:K266 H281:K281 H290:K290 H309:K309 H40:K40 H24:K24">
    <cfRule type="cellIs" priority="1" dxfId="0" operator="greaterThan" stopIfTrue="1">
      <formula>0</formula>
    </cfRule>
  </conditionalFormatting>
  <conditionalFormatting sqref="H370:K370 K371 H97:K97 H110:K110 H187:K187 H197:K197 H333:K333 H85:K85">
    <cfRule type="cellIs" priority="2" dxfId="1" operator="greaterThan" stopIfTrue="1">
      <formula>0</formula>
    </cfRule>
  </conditionalFormatting>
  <conditionalFormatting sqref="H358:K358">
    <cfRule type="cellIs" priority="3" dxfId="2" operator="greaterThan" stopIfTrue="1">
      <formula>0</formula>
    </cfRule>
  </conditionalFormatting>
  <conditionalFormatting sqref="H437:K437">
    <cfRule type="cellIs" priority="4" dxfId="3" operator="greaterThan" stopIfTrue="1">
      <formula>0</formula>
    </cfRule>
  </conditionalFormatting>
  <conditionalFormatting sqref="M446:T457 K447:L457">
    <cfRule type="cellIs" priority="5" dxfId="4" operator="equal" stopIfTrue="1">
      <formula>1</formula>
    </cfRule>
  </conditionalFormatting>
  <conditionalFormatting sqref="K446:L446">
    <cfRule type="cellIs" priority="6" dxfId="5" operator="equal" stopIfTrue="1">
      <formula>1</formula>
    </cfRule>
  </conditionalFormatting>
  <conditionalFormatting sqref="U14:Y14 H14:K14">
    <cfRule type="cellIs" priority="7" dxfId="6" operator="greaterThan" stopIfTrue="1">
      <formula>0</formula>
    </cfRule>
  </conditionalFormatting>
  <conditionalFormatting sqref="H207:K207 K208">
    <cfRule type="cellIs" priority="8" dxfId="1" operator="notEqual" stopIfTrue="1">
      <formula>0</formula>
    </cfRule>
  </conditionalFormatting>
  <dataValidations count="1">
    <dataValidation operator="equal" allowBlank="1" showInputMessage="1" showErrorMessage="1" sqref="J443 H438:S438"/>
  </dataValidations>
  <printOptions horizontalCentered="1"/>
  <pageMargins left="0.3937007874015748" right="0.3937007874015748" top="0.3937007874015748" bottom="0.31496062992125984" header="0.5118110236220472" footer="0"/>
  <pageSetup horizontalDpi="600" verticalDpi="600" orientation="landscape" paperSize="9" scale="98" r:id="rId3"/>
  <headerFooter alignWithMargins="0">
    <oddFooter>&amp;L介護サービス自己評価基準書&amp;C&amp;"ＭＳ Ｐ明朝,標準"&amp;10&amp;P&amp;R山梨県・山梨県介護サービス自己評価推進委員会</oddFooter>
  </headerFooter>
  <rowBreaks count="50" manualBreakCount="50">
    <brk id="16" max="24" man="1"/>
    <brk id="26" max="24" man="1"/>
    <brk id="35" max="24" man="1"/>
    <brk id="42" max="24" man="1"/>
    <brk id="48" max="24" man="1"/>
    <brk id="59" max="24" man="1"/>
    <brk id="68" max="24" man="1"/>
    <brk id="80" max="24" man="1"/>
    <brk id="87" max="24" man="1"/>
    <brk id="97" max="24" man="1"/>
    <brk id="105" max="24" man="1"/>
    <brk id="112" max="24" man="1"/>
    <brk id="122" max="24" man="1"/>
    <brk id="130" max="24" man="1"/>
    <brk id="137" max="24" man="1"/>
    <brk id="147" max="24" man="1"/>
    <brk id="152" max="24" man="1"/>
    <brk id="158" max="24" man="1"/>
    <brk id="167" max="24" man="1"/>
    <brk id="173" max="24" man="1"/>
    <brk id="182" max="24" man="1"/>
    <brk id="189" max="24" man="1"/>
    <brk id="199" max="24" man="1"/>
    <brk id="210" max="24" man="1"/>
    <brk id="218" max="24" man="1"/>
    <brk id="227" max="24" man="1"/>
    <brk id="237" max="24" man="1"/>
    <brk id="246" max="24" man="1"/>
    <brk id="252" max="24" man="1"/>
    <brk id="260" max="24" man="1"/>
    <brk id="268" max="24" man="1"/>
    <brk id="276" max="24" man="1"/>
    <brk id="283" max="24" man="1"/>
    <brk id="292" max="24" man="1"/>
    <brk id="300" max="24" man="1"/>
    <brk id="311" max="24" man="1"/>
    <brk id="319" max="24" man="1"/>
    <brk id="328" max="24" man="1"/>
    <brk id="335" max="24" man="1"/>
    <brk id="346" max="24" man="1"/>
    <brk id="352" max="24" man="1"/>
    <brk id="360" max="24" man="1"/>
    <brk id="371" max="24" man="1"/>
    <brk id="380" max="24" man="1"/>
    <brk id="389" max="24" man="1"/>
    <brk id="398" max="24" man="1"/>
    <brk id="406" max="24" man="1"/>
    <brk id="414" max="24" man="1"/>
    <brk id="422" max="24" man="1"/>
    <brk id="427" max="24"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tabColor indexed="45"/>
  </sheetPr>
  <dimension ref="A1:K154"/>
  <sheetViews>
    <sheetView view="pageBreakPreview" zoomScale="65" zoomScaleNormal="60" zoomScaleSheetLayoutView="65" workbookViewId="0" topLeftCell="A1">
      <pane ySplit="6" topLeftCell="BM7" activePane="bottomLeft" state="frozen"/>
      <selection pane="topLeft" activeCell="A1" sqref="A1"/>
      <selection pane="bottomLeft" activeCell="A7" sqref="A7:IV7"/>
    </sheetView>
  </sheetViews>
  <sheetFormatPr defaultColWidth="9.00390625" defaultRowHeight="13.5"/>
  <cols>
    <col min="1" max="1" width="3.75390625" style="214" customWidth="1"/>
    <col min="2" max="2" width="67.00390625" style="215" customWidth="1"/>
    <col min="3" max="10" width="14.625" style="202" customWidth="1"/>
    <col min="11" max="11" width="16.375" style="202" customWidth="1"/>
    <col min="12" max="16384" width="9.00390625" style="202" customWidth="1"/>
  </cols>
  <sheetData>
    <row r="1" spans="1:10" ht="18" thickBot="1">
      <c r="A1" s="199"/>
      <c r="B1" s="200"/>
      <c r="C1" s="201"/>
      <c r="D1" s="201"/>
      <c r="E1" s="201"/>
      <c r="F1" s="201"/>
      <c r="G1" s="201"/>
      <c r="H1" s="201"/>
      <c r="I1" s="201"/>
      <c r="J1" s="201"/>
    </row>
    <row r="2" spans="1:10" ht="49.5" customHeight="1" thickBot="1" thickTop="1">
      <c r="A2" s="199"/>
      <c r="B2" s="203" t="s">
        <v>453</v>
      </c>
      <c r="C2" s="201"/>
      <c r="D2" s="201"/>
      <c r="E2" s="201"/>
      <c r="F2" s="201"/>
      <c r="G2" s="201"/>
      <c r="H2" s="201"/>
      <c r="I2" s="201"/>
      <c r="J2" s="201"/>
    </row>
    <row r="3" spans="1:10" ht="49.5" customHeight="1" thickTop="1">
      <c r="A3" s="199"/>
      <c r="B3" s="276"/>
      <c r="C3" s="201"/>
      <c r="D3" s="201"/>
      <c r="E3" s="201"/>
      <c r="F3" s="277" t="s">
        <v>610</v>
      </c>
      <c r="G3" s="552">
        <f>'事業所概要'!B4</f>
        <v>0</v>
      </c>
      <c r="H3" s="552"/>
      <c r="I3" s="552"/>
      <c r="J3" s="552"/>
    </row>
    <row r="4" spans="1:10" ht="18" thickBot="1">
      <c r="A4" s="199"/>
      <c r="B4" s="200"/>
      <c r="C4" s="201"/>
      <c r="D4" s="201"/>
      <c r="E4" s="201"/>
      <c r="F4" s="201"/>
      <c r="G4" s="201"/>
      <c r="H4" s="201"/>
      <c r="I4" s="201"/>
      <c r="J4" s="201"/>
    </row>
    <row r="5" spans="1:10" s="204" customFormat="1" ht="32.25" customHeight="1" thickBot="1" thickTop="1">
      <c r="A5" s="550" t="s">
        <v>129</v>
      </c>
      <c r="B5" s="551" t="s">
        <v>454</v>
      </c>
      <c r="C5" s="550" t="s">
        <v>564</v>
      </c>
      <c r="D5" s="550"/>
      <c r="E5" s="550"/>
      <c r="F5" s="550" t="s">
        <v>565</v>
      </c>
      <c r="G5" s="550"/>
      <c r="H5" s="550"/>
      <c r="I5" s="550"/>
      <c r="J5" s="550"/>
    </row>
    <row r="6" spans="1:10" s="204" customFormat="1" ht="45.75" customHeight="1" thickBot="1" thickTop="1">
      <c r="A6" s="550"/>
      <c r="B6" s="551"/>
      <c r="C6" s="205" t="s">
        <v>213</v>
      </c>
      <c r="D6" s="206" t="s">
        <v>214</v>
      </c>
      <c r="E6" s="207" t="s">
        <v>215</v>
      </c>
      <c r="F6" s="205" t="s">
        <v>216</v>
      </c>
      <c r="G6" s="206" t="s">
        <v>217</v>
      </c>
      <c r="H6" s="206" t="s">
        <v>218</v>
      </c>
      <c r="I6" s="208" t="s">
        <v>219</v>
      </c>
      <c r="J6" s="207" t="s">
        <v>220</v>
      </c>
    </row>
    <row r="7" spans="1:10" s="204" customFormat="1" ht="24.75" customHeight="1" thickBot="1" thickTop="1">
      <c r="A7" s="547" t="s">
        <v>261</v>
      </c>
      <c r="B7" s="548"/>
      <c r="C7" s="548"/>
      <c r="D7" s="548"/>
      <c r="E7" s="548"/>
      <c r="F7" s="548"/>
      <c r="G7" s="548"/>
      <c r="H7" s="548"/>
      <c r="I7" s="548"/>
      <c r="J7" s="549"/>
    </row>
    <row r="8" spans="1:10" s="204" customFormat="1" ht="24.75" customHeight="1" thickBot="1" thickTop="1">
      <c r="A8" s="547" t="s">
        <v>455</v>
      </c>
      <c r="B8" s="548"/>
      <c r="C8" s="548"/>
      <c r="D8" s="548"/>
      <c r="E8" s="548"/>
      <c r="F8" s="548"/>
      <c r="G8" s="548"/>
      <c r="H8" s="548"/>
      <c r="I8" s="548"/>
      <c r="J8" s="549"/>
    </row>
    <row r="9" spans="1:10" s="204" customFormat="1" ht="54.75" customHeight="1" thickBot="1" thickTop="1">
      <c r="A9" s="209">
        <v>1</v>
      </c>
      <c r="B9" s="210" t="s">
        <v>456</v>
      </c>
      <c r="C9" s="211">
        <f>IF(D97=1,"●","")</f>
      </c>
      <c r="D9" s="212">
        <f aca="true" t="shared" si="0" ref="C9:J10">IF(E97=1,"●","")</f>
      </c>
      <c r="E9" s="213">
        <f t="shared" si="0"/>
      </c>
      <c r="F9" s="211">
        <f t="shared" si="0"/>
      </c>
      <c r="G9" s="212">
        <f t="shared" si="0"/>
      </c>
      <c r="H9" s="212">
        <f t="shared" si="0"/>
      </c>
      <c r="I9" s="212">
        <f t="shared" si="0"/>
      </c>
      <c r="J9" s="213">
        <f t="shared" si="0"/>
      </c>
    </row>
    <row r="10" spans="1:10" s="204" customFormat="1" ht="54.75" customHeight="1" thickBot="1" thickTop="1">
      <c r="A10" s="209">
        <v>2</v>
      </c>
      <c r="B10" s="210" t="s">
        <v>457</v>
      </c>
      <c r="C10" s="211">
        <f t="shared" si="0"/>
      </c>
      <c r="D10" s="212">
        <f t="shared" si="0"/>
      </c>
      <c r="E10" s="213">
        <f t="shared" si="0"/>
      </c>
      <c r="F10" s="211">
        <f t="shared" si="0"/>
      </c>
      <c r="G10" s="212">
        <f t="shared" si="0"/>
      </c>
      <c r="H10" s="212">
        <f t="shared" si="0"/>
      </c>
      <c r="I10" s="212">
        <f t="shared" si="0"/>
      </c>
      <c r="J10" s="213">
        <f t="shared" si="0"/>
      </c>
    </row>
    <row r="11" spans="1:10" s="204" customFormat="1" ht="24.75" customHeight="1" thickBot="1" thickTop="1">
      <c r="A11" s="547" t="s">
        <v>458</v>
      </c>
      <c r="B11" s="548"/>
      <c r="C11" s="548"/>
      <c r="D11" s="548"/>
      <c r="E11" s="548"/>
      <c r="F11" s="548"/>
      <c r="G11" s="548"/>
      <c r="H11" s="548"/>
      <c r="I11" s="548"/>
      <c r="J11" s="549"/>
    </row>
    <row r="12" spans="1:10" s="204" customFormat="1" ht="54.75" customHeight="1" thickBot="1" thickTop="1">
      <c r="A12" s="209">
        <v>3</v>
      </c>
      <c r="B12" s="210" t="s">
        <v>459</v>
      </c>
      <c r="C12" s="211">
        <f aca="true" t="shared" si="1" ref="C12:J12">IF(D99=1,"●","")</f>
      </c>
      <c r="D12" s="212">
        <f t="shared" si="1"/>
      </c>
      <c r="E12" s="213">
        <f t="shared" si="1"/>
      </c>
      <c r="F12" s="211">
        <f t="shared" si="1"/>
      </c>
      <c r="G12" s="212">
        <f t="shared" si="1"/>
      </c>
      <c r="H12" s="212">
        <f t="shared" si="1"/>
      </c>
      <c r="I12" s="212">
        <f t="shared" si="1"/>
      </c>
      <c r="J12" s="213">
        <f t="shared" si="1"/>
      </c>
    </row>
    <row r="13" spans="1:10" s="204" customFormat="1" ht="24.75" customHeight="1" thickBot="1" thickTop="1">
      <c r="A13" s="547" t="s">
        <v>460</v>
      </c>
      <c r="B13" s="548"/>
      <c r="C13" s="548"/>
      <c r="D13" s="548"/>
      <c r="E13" s="548"/>
      <c r="F13" s="548"/>
      <c r="G13" s="548"/>
      <c r="H13" s="548"/>
      <c r="I13" s="548"/>
      <c r="J13" s="549"/>
    </row>
    <row r="14" spans="1:10" s="204" customFormat="1" ht="54.75" customHeight="1" thickBot="1" thickTop="1">
      <c r="A14" s="209">
        <v>4</v>
      </c>
      <c r="B14" s="210" t="s">
        <v>461</v>
      </c>
      <c r="C14" s="211">
        <f aca="true" t="shared" si="2" ref="C14:J16">IF(D100=1,"●","")</f>
      </c>
      <c r="D14" s="212">
        <f t="shared" si="2"/>
      </c>
      <c r="E14" s="213">
        <f t="shared" si="2"/>
      </c>
      <c r="F14" s="211">
        <f t="shared" si="2"/>
      </c>
      <c r="G14" s="212">
        <f t="shared" si="2"/>
      </c>
      <c r="H14" s="212">
        <f t="shared" si="2"/>
      </c>
      <c r="I14" s="212">
        <f t="shared" si="2"/>
      </c>
      <c r="J14" s="213">
        <f t="shared" si="2"/>
      </c>
    </row>
    <row r="15" spans="1:10" s="204" customFormat="1" ht="54.75" customHeight="1" thickBot="1" thickTop="1">
      <c r="A15" s="209">
        <v>5</v>
      </c>
      <c r="B15" s="210" t="s">
        <v>462</v>
      </c>
      <c r="C15" s="211">
        <f t="shared" si="2"/>
      </c>
      <c r="D15" s="212">
        <f>IF(E101=1,"●","")</f>
      </c>
      <c r="E15" s="213">
        <f t="shared" si="2"/>
      </c>
      <c r="F15" s="211">
        <f t="shared" si="2"/>
      </c>
      <c r="G15" s="212">
        <f t="shared" si="2"/>
      </c>
      <c r="H15" s="212">
        <f t="shared" si="2"/>
      </c>
      <c r="I15" s="212">
        <f t="shared" si="2"/>
      </c>
      <c r="J15" s="213">
        <f t="shared" si="2"/>
      </c>
    </row>
    <row r="16" spans="1:10" s="204" customFormat="1" ht="54.75" customHeight="1" thickBot="1" thickTop="1">
      <c r="A16" s="209">
        <v>6</v>
      </c>
      <c r="B16" s="210" t="s">
        <v>463</v>
      </c>
      <c r="C16" s="211">
        <f t="shared" si="2"/>
      </c>
      <c r="D16" s="212">
        <f t="shared" si="2"/>
      </c>
      <c r="E16" s="213">
        <f t="shared" si="2"/>
      </c>
      <c r="F16" s="211">
        <f t="shared" si="2"/>
      </c>
      <c r="G16" s="212">
        <f t="shared" si="2"/>
      </c>
      <c r="H16" s="212">
        <f t="shared" si="2"/>
      </c>
      <c r="I16" s="212">
        <f t="shared" si="2"/>
      </c>
      <c r="J16" s="213">
        <f t="shared" si="2"/>
      </c>
    </row>
    <row r="17" spans="1:10" s="204" customFormat="1" ht="24.75" customHeight="1" thickBot="1" thickTop="1">
      <c r="A17" s="547" t="s">
        <v>243</v>
      </c>
      <c r="B17" s="548"/>
      <c r="C17" s="548"/>
      <c r="D17" s="548"/>
      <c r="E17" s="548"/>
      <c r="F17" s="548"/>
      <c r="G17" s="548"/>
      <c r="H17" s="548"/>
      <c r="I17" s="548"/>
      <c r="J17" s="549"/>
    </row>
    <row r="18" spans="1:10" s="204" customFormat="1" ht="24.75" customHeight="1" thickBot="1" thickTop="1">
      <c r="A18" s="547" t="s">
        <v>464</v>
      </c>
      <c r="B18" s="548"/>
      <c r="C18" s="548"/>
      <c r="D18" s="548"/>
      <c r="E18" s="548"/>
      <c r="F18" s="548"/>
      <c r="G18" s="548"/>
      <c r="H18" s="548"/>
      <c r="I18" s="548"/>
      <c r="J18" s="549"/>
    </row>
    <row r="19" spans="1:10" s="204" customFormat="1" ht="54.75" customHeight="1" thickBot="1" thickTop="1">
      <c r="A19" s="209">
        <v>7</v>
      </c>
      <c r="B19" s="210" t="s">
        <v>465</v>
      </c>
      <c r="C19" s="211">
        <f aca="true" t="shared" si="3" ref="C19:J22">IF(D103=1,"●","")</f>
      </c>
      <c r="D19" s="212">
        <f t="shared" si="3"/>
      </c>
      <c r="E19" s="213">
        <f t="shared" si="3"/>
      </c>
      <c r="F19" s="211">
        <f t="shared" si="3"/>
      </c>
      <c r="G19" s="212">
        <f t="shared" si="3"/>
      </c>
      <c r="H19" s="212">
        <f t="shared" si="3"/>
      </c>
      <c r="I19" s="212">
        <f t="shared" si="3"/>
      </c>
      <c r="J19" s="213">
        <f t="shared" si="3"/>
      </c>
    </row>
    <row r="20" spans="1:10" s="204" customFormat="1" ht="54.75" customHeight="1" thickBot="1" thickTop="1">
      <c r="A20" s="209">
        <v>8</v>
      </c>
      <c r="B20" s="210" t="s">
        <v>466</v>
      </c>
      <c r="C20" s="211">
        <f t="shared" si="3"/>
      </c>
      <c r="D20" s="212">
        <f t="shared" si="3"/>
      </c>
      <c r="E20" s="213">
        <f t="shared" si="3"/>
      </c>
      <c r="F20" s="211">
        <f t="shared" si="3"/>
      </c>
      <c r="G20" s="212">
        <f t="shared" si="3"/>
      </c>
      <c r="H20" s="212">
        <f t="shared" si="3"/>
      </c>
      <c r="I20" s="212">
        <f t="shared" si="3"/>
      </c>
      <c r="J20" s="213">
        <f t="shared" si="3"/>
      </c>
    </row>
    <row r="21" spans="1:10" s="204" customFormat="1" ht="54.75" customHeight="1" thickBot="1" thickTop="1">
      <c r="A21" s="209">
        <v>9</v>
      </c>
      <c r="B21" s="210" t="s">
        <v>467</v>
      </c>
      <c r="C21" s="211">
        <f t="shared" si="3"/>
      </c>
      <c r="D21" s="212">
        <f t="shared" si="3"/>
      </c>
      <c r="E21" s="213">
        <f t="shared" si="3"/>
      </c>
      <c r="F21" s="211">
        <f t="shared" si="3"/>
      </c>
      <c r="G21" s="212">
        <f t="shared" si="3"/>
      </c>
      <c r="H21" s="212">
        <f t="shared" si="3"/>
      </c>
      <c r="I21" s="212">
        <f t="shared" si="3"/>
      </c>
      <c r="J21" s="213">
        <f t="shared" si="3"/>
      </c>
    </row>
    <row r="22" spans="1:10" s="204" customFormat="1" ht="54.75" customHeight="1" thickBot="1" thickTop="1">
      <c r="A22" s="209">
        <v>10</v>
      </c>
      <c r="B22" s="210" t="s">
        <v>468</v>
      </c>
      <c r="C22" s="211">
        <f t="shared" si="3"/>
      </c>
      <c r="D22" s="212">
        <f t="shared" si="3"/>
      </c>
      <c r="E22" s="213">
        <f t="shared" si="3"/>
      </c>
      <c r="F22" s="211">
        <f t="shared" si="3"/>
      </c>
      <c r="G22" s="212">
        <f t="shared" si="3"/>
      </c>
      <c r="H22" s="212">
        <f t="shared" si="3"/>
      </c>
      <c r="I22" s="212">
        <f t="shared" si="3"/>
      </c>
      <c r="J22" s="213">
        <f t="shared" si="3"/>
      </c>
    </row>
    <row r="23" spans="1:10" s="204" customFormat="1" ht="24.75" customHeight="1" thickBot="1" thickTop="1">
      <c r="A23" s="547" t="s">
        <v>469</v>
      </c>
      <c r="B23" s="548"/>
      <c r="C23" s="548"/>
      <c r="D23" s="548"/>
      <c r="E23" s="548"/>
      <c r="F23" s="548"/>
      <c r="G23" s="548"/>
      <c r="H23" s="548"/>
      <c r="I23" s="548"/>
      <c r="J23" s="549"/>
    </row>
    <row r="24" spans="1:10" s="204" customFormat="1" ht="24.75" customHeight="1" thickBot="1" thickTop="1">
      <c r="A24" s="547" t="s">
        <v>470</v>
      </c>
      <c r="B24" s="548"/>
      <c r="C24" s="548"/>
      <c r="D24" s="548"/>
      <c r="E24" s="548"/>
      <c r="F24" s="548"/>
      <c r="G24" s="548"/>
      <c r="H24" s="548"/>
      <c r="I24" s="548"/>
      <c r="J24" s="549"/>
    </row>
    <row r="25" spans="1:10" s="204" customFormat="1" ht="54.75" customHeight="1" thickBot="1" thickTop="1">
      <c r="A25" s="209">
        <v>11</v>
      </c>
      <c r="B25" s="210" t="s">
        <v>471</v>
      </c>
      <c r="C25" s="211">
        <f aca="true" t="shared" si="4" ref="C25:J25">IF(D107=1,"●","")</f>
      </c>
      <c r="D25" s="212">
        <f>IF(E107=1,"●","")</f>
      </c>
      <c r="E25" s="213">
        <f t="shared" si="4"/>
      </c>
      <c r="F25" s="211">
        <f t="shared" si="4"/>
      </c>
      <c r="G25" s="212">
        <f t="shared" si="4"/>
      </c>
      <c r="H25" s="212">
        <f t="shared" si="4"/>
      </c>
      <c r="I25" s="212">
        <f t="shared" si="4"/>
      </c>
      <c r="J25" s="213">
        <f t="shared" si="4"/>
      </c>
    </row>
    <row r="26" spans="1:10" s="204" customFormat="1" ht="54.75" customHeight="1" thickBot="1" thickTop="1">
      <c r="A26" s="209">
        <v>12</v>
      </c>
      <c r="B26" s="210" t="s">
        <v>472</v>
      </c>
      <c r="C26" s="211">
        <f>IF(D108=1,"●","")</f>
      </c>
      <c r="D26" s="212">
        <f>IF(E108=1,"●","")</f>
      </c>
      <c r="E26" s="213">
        <f aca="true" t="shared" si="5" ref="E26:J26">IF(F108=1,"●","")</f>
      </c>
      <c r="F26" s="211">
        <f t="shared" si="5"/>
      </c>
      <c r="G26" s="212">
        <f t="shared" si="5"/>
      </c>
      <c r="H26" s="212">
        <f t="shared" si="5"/>
      </c>
      <c r="I26" s="212">
        <f t="shared" si="5"/>
      </c>
      <c r="J26" s="213">
        <f t="shared" si="5"/>
      </c>
    </row>
    <row r="27" spans="1:10" s="204" customFormat="1" ht="24.75" customHeight="1" thickBot="1" thickTop="1">
      <c r="A27" s="547" t="s">
        <v>473</v>
      </c>
      <c r="B27" s="548"/>
      <c r="C27" s="548"/>
      <c r="D27" s="548"/>
      <c r="E27" s="548"/>
      <c r="F27" s="548"/>
      <c r="G27" s="548"/>
      <c r="H27" s="548"/>
      <c r="I27" s="548"/>
      <c r="J27" s="549"/>
    </row>
    <row r="28" spans="1:10" s="204" customFormat="1" ht="54.75" customHeight="1" thickBot="1" thickTop="1">
      <c r="A28" s="209">
        <v>13</v>
      </c>
      <c r="B28" s="210" t="s">
        <v>474</v>
      </c>
      <c r="C28" s="211">
        <f aca="true" t="shared" si="6" ref="C28:J29">IF(D109=1,"●","")</f>
      </c>
      <c r="D28" s="212">
        <f t="shared" si="6"/>
      </c>
      <c r="E28" s="213">
        <f t="shared" si="6"/>
      </c>
      <c r="F28" s="211">
        <f t="shared" si="6"/>
      </c>
      <c r="G28" s="212">
        <f t="shared" si="6"/>
      </c>
      <c r="H28" s="212">
        <f t="shared" si="6"/>
      </c>
      <c r="I28" s="212">
        <f t="shared" si="6"/>
      </c>
      <c r="J28" s="213">
        <f t="shared" si="6"/>
      </c>
    </row>
    <row r="29" spans="1:10" s="204" customFormat="1" ht="54.75" customHeight="1" thickBot="1" thickTop="1">
      <c r="A29" s="209">
        <v>14</v>
      </c>
      <c r="B29" s="210" t="s">
        <v>475</v>
      </c>
      <c r="C29" s="211">
        <f t="shared" si="6"/>
      </c>
      <c r="D29" s="212">
        <f t="shared" si="6"/>
      </c>
      <c r="E29" s="213">
        <f t="shared" si="6"/>
      </c>
      <c r="F29" s="211">
        <f t="shared" si="6"/>
      </c>
      <c r="G29" s="212">
        <f t="shared" si="6"/>
      </c>
      <c r="H29" s="212">
        <f t="shared" si="6"/>
      </c>
      <c r="I29" s="212">
        <f t="shared" si="6"/>
      </c>
      <c r="J29" s="213">
        <f t="shared" si="6"/>
      </c>
    </row>
    <row r="30" spans="1:10" s="204" customFormat="1" ht="24.75" customHeight="1" thickBot="1" thickTop="1">
      <c r="A30" s="547" t="s">
        <v>476</v>
      </c>
      <c r="B30" s="548"/>
      <c r="C30" s="548"/>
      <c r="D30" s="548"/>
      <c r="E30" s="548"/>
      <c r="F30" s="548"/>
      <c r="G30" s="548"/>
      <c r="H30" s="548"/>
      <c r="I30" s="548"/>
      <c r="J30" s="549"/>
    </row>
    <row r="31" spans="1:10" s="204" customFormat="1" ht="54.75" customHeight="1" thickBot="1" thickTop="1">
      <c r="A31" s="209">
        <v>15</v>
      </c>
      <c r="B31" s="210" t="s">
        <v>477</v>
      </c>
      <c r="C31" s="211">
        <f aca="true" t="shared" si="7" ref="C31:J31">IF(D111=1,"●","")</f>
      </c>
      <c r="D31" s="212">
        <f t="shared" si="7"/>
      </c>
      <c r="E31" s="213">
        <f t="shared" si="7"/>
      </c>
      <c r="F31" s="211">
        <f t="shared" si="7"/>
      </c>
      <c r="G31" s="212">
        <f t="shared" si="7"/>
      </c>
      <c r="H31" s="212">
        <f t="shared" si="7"/>
      </c>
      <c r="I31" s="212">
        <f t="shared" si="7"/>
      </c>
      <c r="J31" s="213">
        <f t="shared" si="7"/>
      </c>
    </row>
    <row r="32" spans="1:10" s="204" customFormat="1" ht="24.75" customHeight="1" thickBot="1" thickTop="1">
      <c r="A32" s="547" t="s">
        <v>478</v>
      </c>
      <c r="B32" s="548"/>
      <c r="C32" s="548"/>
      <c r="D32" s="548"/>
      <c r="E32" s="548"/>
      <c r="F32" s="548"/>
      <c r="G32" s="548"/>
      <c r="H32" s="548"/>
      <c r="I32" s="548"/>
      <c r="J32" s="549"/>
    </row>
    <row r="33" spans="1:10" s="204" customFormat="1" ht="54.75" customHeight="1" thickBot="1" thickTop="1">
      <c r="A33" s="209">
        <v>16</v>
      </c>
      <c r="B33" s="210" t="s">
        <v>479</v>
      </c>
      <c r="C33" s="211">
        <f aca="true" t="shared" si="8" ref="C33:J43">IF(D112=1,"●","")</f>
      </c>
      <c r="D33" s="212">
        <f t="shared" si="8"/>
      </c>
      <c r="E33" s="213">
        <f t="shared" si="8"/>
      </c>
      <c r="F33" s="211">
        <f t="shared" si="8"/>
      </c>
      <c r="G33" s="212">
        <f t="shared" si="8"/>
      </c>
      <c r="H33" s="212">
        <f t="shared" si="8"/>
      </c>
      <c r="I33" s="212">
        <f t="shared" si="8"/>
      </c>
      <c r="J33" s="213">
        <f t="shared" si="8"/>
      </c>
    </row>
    <row r="34" spans="1:10" s="204" customFormat="1" ht="54.75" customHeight="1" thickBot="1" thickTop="1">
      <c r="A34" s="209">
        <v>17</v>
      </c>
      <c r="B34" s="210" t="s">
        <v>480</v>
      </c>
      <c r="C34" s="211">
        <f t="shared" si="8"/>
      </c>
      <c r="D34" s="212">
        <f t="shared" si="8"/>
      </c>
      <c r="E34" s="213">
        <f t="shared" si="8"/>
      </c>
      <c r="F34" s="211">
        <f t="shared" si="8"/>
      </c>
      <c r="G34" s="212">
        <f t="shared" si="8"/>
      </c>
      <c r="H34" s="212">
        <f t="shared" si="8"/>
      </c>
      <c r="I34" s="212">
        <f t="shared" si="8"/>
      </c>
      <c r="J34" s="213">
        <f t="shared" si="8"/>
      </c>
    </row>
    <row r="35" spans="1:10" s="204" customFormat="1" ht="54.75" customHeight="1" thickBot="1" thickTop="1">
      <c r="A35" s="209">
        <v>18</v>
      </c>
      <c r="B35" s="210" t="s">
        <v>481</v>
      </c>
      <c r="C35" s="211">
        <f t="shared" si="8"/>
      </c>
      <c r="D35" s="212">
        <f t="shared" si="8"/>
      </c>
      <c r="E35" s="213">
        <f t="shared" si="8"/>
      </c>
      <c r="F35" s="211">
        <f t="shared" si="8"/>
      </c>
      <c r="G35" s="212">
        <f t="shared" si="8"/>
      </c>
      <c r="H35" s="212">
        <f t="shared" si="8"/>
      </c>
      <c r="I35" s="212">
        <f t="shared" si="8"/>
      </c>
      <c r="J35" s="213">
        <f t="shared" si="8"/>
      </c>
    </row>
    <row r="36" spans="1:10" s="204" customFormat="1" ht="54.75" customHeight="1" thickBot="1" thickTop="1">
      <c r="A36" s="209">
        <v>19</v>
      </c>
      <c r="B36" s="210" t="s">
        <v>482</v>
      </c>
      <c r="C36" s="211">
        <f t="shared" si="8"/>
      </c>
      <c r="D36" s="212">
        <f t="shared" si="8"/>
      </c>
      <c r="E36" s="213">
        <f t="shared" si="8"/>
      </c>
      <c r="F36" s="211">
        <f t="shared" si="8"/>
      </c>
      <c r="G36" s="212">
        <f t="shared" si="8"/>
      </c>
      <c r="H36" s="212">
        <f t="shared" si="8"/>
      </c>
      <c r="I36" s="212">
        <f t="shared" si="8"/>
      </c>
      <c r="J36" s="213">
        <f t="shared" si="8"/>
      </c>
    </row>
    <row r="37" spans="1:10" s="204" customFormat="1" ht="54.75" customHeight="1" thickBot="1" thickTop="1">
      <c r="A37" s="209">
        <v>20</v>
      </c>
      <c r="B37" s="210" t="s">
        <v>483</v>
      </c>
      <c r="C37" s="211">
        <f t="shared" si="8"/>
      </c>
      <c r="D37" s="212">
        <f t="shared" si="8"/>
      </c>
      <c r="E37" s="213">
        <f t="shared" si="8"/>
      </c>
      <c r="F37" s="211">
        <f t="shared" si="8"/>
      </c>
      <c r="G37" s="212">
        <f t="shared" si="8"/>
      </c>
      <c r="H37" s="212">
        <f t="shared" si="8"/>
      </c>
      <c r="I37" s="212">
        <f t="shared" si="8"/>
      </c>
      <c r="J37" s="213">
        <f t="shared" si="8"/>
      </c>
    </row>
    <row r="38" spans="1:10" s="204" customFormat="1" ht="54.75" customHeight="1" thickBot="1" thickTop="1">
      <c r="A38" s="209">
        <v>21</v>
      </c>
      <c r="B38" s="210" t="s">
        <v>484</v>
      </c>
      <c r="C38" s="211">
        <f t="shared" si="8"/>
      </c>
      <c r="D38" s="212">
        <f t="shared" si="8"/>
      </c>
      <c r="E38" s="213">
        <f t="shared" si="8"/>
      </c>
      <c r="F38" s="211">
        <f t="shared" si="8"/>
      </c>
      <c r="G38" s="212">
        <f t="shared" si="8"/>
      </c>
      <c r="H38" s="212">
        <f t="shared" si="8"/>
      </c>
      <c r="I38" s="212">
        <f t="shared" si="8"/>
      </c>
      <c r="J38" s="213">
        <f t="shared" si="8"/>
      </c>
    </row>
    <row r="39" spans="1:10" s="204" customFormat="1" ht="54.75" customHeight="1" thickBot="1" thickTop="1">
      <c r="A39" s="209">
        <v>22</v>
      </c>
      <c r="B39" s="210" t="s">
        <v>485</v>
      </c>
      <c r="C39" s="211">
        <f t="shared" si="8"/>
      </c>
      <c r="D39" s="212">
        <f t="shared" si="8"/>
      </c>
      <c r="E39" s="213">
        <f t="shared" si="8"/>
      </c>
      <c r="F39" s="211">
        <f t="shared" si="8"/>
      </c>
      <c r="G39" s="212">
        <f t="shared" si="8"/>
      </c>
      <c r="H39" s="212">
        <f t="shared" si="8"/>
      </c>
      <c r="I39" s="212">
        <f t="shared" si="8"/>
      </c>
      <c r="J39" s="213">
        <f t="shared" si="8"/>
      </c>
    </row>
    <row r="40" spans="1:10" s="204" customFormat="1" ht="54.75" customHeight="1" thickBot="1" thickTop="1">
      <c r="A40" s="209">
        <v>23</v>
      </c>
      <c r="B40" s="210" t="s">
        <v>486</v>
      </c>
      <c r="C40" s="211">
        <f t="shared" si="8"/>
      </c>
      <c r="D40" s="212">
        <f t="shared" si="8"/>
      </c>
      <c r="E40" s="213">
        <f t="shared" si="8"/>
      </c>
      <c r="F40" s="211">
        <f t="shared" si="8"/>
      </c>
      <c r="G40" s="212">
        <f t="shared" si="8"/>
      </c>
      <c r="H40" s="212">
        <f t="shared" si="8"/>
      </c>
      <c r="I40" s="212">
        <f t="shared" si="8"/>
      </c>
      <c r="J40" s="213">
        <f t="shared" si="8"/>
      </c>
    </row>
    <row r="41" spans="1:10" s="204" customFormat="1" ht="54.75" customHeight="1" thickBot="1" thickTop="1">
      <c r="A41" s="209">
        <v>24</v>
      </c>
      <c r="B41" s="210" t="s">
        <v>487</v>
      </c>
      <c r="C41" s="211">
        <f t="shared" si="8"/>
      </c>
      <c r="D41" s="212">
        <f t="shared" si="8"/>
      </c>
      <c r="E41" s="213">
        <f t="shared" si="8"/>
      </c>
      <c r="F41" s="211">
        <f t="shared" si="8"/>
      </c>
      <c r="G41" s="212">
        <f t="shared" si="8"/>
      </c>
      <c r="H41" s="212">
        <f t="shared" si="8"/>
      </c>
      <c r="I41" s="212">
        <f t="shared" si="8"/>
      </c>
      <c r="J41" s="213">
        <f t="shared" si="8"/>
      </c>
    </row>
    <row r="42" spans="1:10" s="204" customFormat="1" ht="54.75" customHeight="1" thickBot="1" thickTop="1">
      <c r="A42" s="209">
        <v>25</v>
      </c>
      <c r="B42" s="210" t="s">
        <v>488</v>
      </c>
      <c r="C42" s="211">
        <f t="shared" si="8"/>
      </c>
      <c r="D42" s="212">
        <f t="shared" si="8"/>
      </c>
      <c r="E42" s="213">
        <f t="shared" si="8"/>
      </c>
      <c r="F42" s="211">
        <f t="shared" si="8"/>
      </c>
      <c r="G42" s="212">
        <f t="shared" si="8"/>
      </c>
      <c r="H42" s="212">
        <f t="shared" si="8"/>
      </c>
      <c r="I42" s="212">
        <f t="shared" si="8"/>
      </c>
      <c r="J42" s="213">
        <f t="shared" si="8"/>
      </c>
    </row>
    <row r="43" spans="1:10" s="204" customFormat="1" ht="54.75" customHeight="1" thickBot="1" thickTop="1">
      <c r="A43" s="209">
        <v>26</v>
      </c>
      <c r="B43" s="210" t="s">
        <v>489</v>
      </c>
      <c r="C43" s="211">
        <f t="shared" si="8"/>
      </c>
      <c r="D43" s="212">
        <f t="shared" si="8"/>
      </c>
      <c r="E43" s="213">
        <f t="shared" si="8"/>
      </c>
      <c r="F43" s="211">
        <f t="shared" si="8"/>
      </c>
      <c r="G43" s="212">
        <f t="shared" si="8"/>
      </c>
      <c r="H43" s="212">
        <f t="shared" si="8"/>
      </c>
      <c r="I43" s="212">
        <f t="shared" si="8"/>
      </c>
      <c r="J43" s="213">
        <f t="shared" si="8"/>
      </c>
    </row>
    <row r="44" spans="1:10" s="204" customFormat="1" ht="24.75" customHeight="1" thickBot="1" thickTop="1">
      <c r="A44" s="547" t="s">
        <v>490</v>
      </c>
      <c r="B44" s="548"/>
      <c r="C44" s="548"/>
      <c r="D44" s="548"/>
      <c r="E44" s="548"/>
      <c r="F44" s="548"/>
      <c r="G44" s="548"/>
      <c r="H44" s="548"/>
      <c r="I44" s="548"/>
      <c r="J44" s="549"/>
    </row>
    <row r="45" spans="1:10" s="204" customFormat="1" ht="54.75" customHeight="1" thickBot="1" thickTop="1">
      <c r="A45" s="209">
        <v>27</v>
      </c>
      <c r="B45" s="210" t="s">
        <v>491</v>
      </c>
      <c r="C45" s="211">
        <f aca="true" t="shared" si="9" ref="C45:J45">IF(D123=1,"●","")</f>
      </c>
      <c r="D45" s="212">
        <f t="shared" si="9"/>
      </c>
      <c r="E45" s="213">
        <f t="shared" si="9"/>
      </c>
      <c r="F45" s="211">
        <f t="shared" si="9"/>
      </c>
      <c r="G45" s="212">
        <f t="shared" si="9"/>
      </c>
      <c r="H45" s="212">
        <f t="shared" si="9"/>
      </c>
      <c r="I45" s="212">
        <f t="shared" si="9"/>
      </c>
      <c r="J45" s="213">
        <f t="shared" si="9"/>
      </c>
    </row>
    <row r="46" spans="1:10" s="204" customFormat="1" ht="24.75" customHeight="1" thickBot="1" thickTop="1">
      <c r="A46" s="547" t="s">
        <v>492</v>
      </c>
      <c r="B46" s="548"/>
      <c r="C46" s="548"/>
      <c r="D46" s="548"/>
      <c r="E46" s="548"/>
      <c r="F46" s="548"/>
      <c r="G46" s="548"/>
      <c r="H46" s="548"/>
      <c r="I46" s="548"/>
      <c r="J46" s="549"/>
    </row>
    <row r="47" spans="1:10" s="204" customFormat="1" ht="54.75" customHeight="1" thickBot="1" thickTop="1">
      <c r="A47" s="209">
        <v>28</v>
      </c>
      <c r="B47" s="210" t="s">
        <v>493</v>
      </c>
      <c r="C47" s="211">
        <f aca="true" t="shared" si="10" ref="C47:J47">IF(D124=1,"●","")</f>
      </c>
      <c r="D47" s="212">
        <f t="shared" si="10"/>
      </c>
      <c r="E47" s="213">
        <f t="shared" si="10"/>
      </c>
      <c r="F47" s="211">
        <f t="shared" si="10"/>
      </c>
      <c r="G47" s="212">
        <f t="shared" si="10"/>
      </c>
      <c r="H47" s="212">
        <f t="shared" si="10"/>
      </c>
      <c r="I47" s="212">
        <f t="shared" si="10"/>
      </c>
      <c r="J47" s="213">
        <f t="shared" si="10"/>
      </c>
    </row>
    <row r="48" spans="1:10" s="204" customFormat="1" ht="24.75" customHeight="1" thickBot="1" thickTop="1">
      <c r="A48" s="547" t="s">
        <v>671</v>
      </c>
      <c r="B48" s="548"/>
      <c r="C48" s="548"/>
      <c r="D48" s="548"/>
      <c r="E48" s="548"/>
      <c r="F48" s="548"/>
      <c r="G48" s="548"/>
      <c r="H48" s="548"/>
      <c r="I48" s="548"/>
      <c r="J48" s="549"/>
    </row>
    <row r="49" spans="1:10" s="204" customFormat="1" ht="54.75" customHeight="1" thickBot="1" thickTop="1">
      <c r="A49" s="209">
        <v>29</v>
      </c>
      <c r="B49" s="210" t="s">
        <v>494</v>
      </c>
      <c r="C49" s="211">
        <f aca="true" t="shared" si="11" ref="C49:J50">IF(D125=1,"●","")</f>
      </c>
      <c r="D49" s="212">
        <f t="shared" si="11"/>
      </c>
      <c r="E49" s="213">
        <f t="shared" si="11"/>
      </c>
      <c r="F49" s="211">
        <f t="shared" si="11"/>
      </c>
      <c r="G49" s="212">
        <f t="shared" si="11"/>
      </c>
      <c r="H49" s="212">
        <f t="shared" si="11"/>
      </c>
      <c r="I49" s="212">
        <f t="shared" si="11"/>
      </c>
      <c r="J49" s="213">
        <f t="shared" si="11"/>
      </c>
    </row>
    <row r="50" spans="1:10" s="204" customFormat="1" ht="54.75" customHeight="1" thickBot="1" thickTop="1">
      <c r="A50" s="209">
        <v>30</v>
      </c>
      <c r="B50" s="210" t="s">
        <v>672</v>
      </c>
      <c r="C50" s="211">
        <f t="shared" si="11"/>
      </c>
      <c r="D50" s="212">
        <f t="shared" si="11"/>
      </c>
      <c r="E50" s="213">
        <f t="shared" si="11"/>
      </c>
      <c r="F50" s="211">
        <f t="shared" si="11"/>
      </c>
      <c r="G50" s="212">
        <f t="shared" si="11"/>
      </c>
      <c r="H50" s="212">
        <f t="shared" si="11"/>
      </c>
      <c r="I50" s="212">
        <f t="shared" si="11"/>
      </c>
      <c r="J50" s="213">
        <f t="shared" si="11"/>
      </c>
    </row>
    <row r="51" spans="1:10" s="204" customFormat="1" ht="24.75" customHeight="1" thickBot="1" thickTop="1">
      <c r="A51" s="547" t="s">
        <v>495</v>
      </c>
      <c r="B51" s="548"/>
      <c r="C51" s="548"/>
      <c r="D51" s="548"/>
      <c r="E51" s="548"/>
      <c r="F51" s="548"/>
      <c r="G51" s="548"/>
      <c r="H51" s="548"/>
      <c r="I51" s="548"/>
      <c r="J51" s="549"/>
    </row>
    <row r="52" spans="1:10" s="204" customFormat="1" ht="54.75" customHeight="1" thickBot="1" thickTop="1">
      <c r="A52" s="209">
        <v>31</v>
      </c>
      <c r="B52" s="210" t="s">
        <v>496</v>
      </c>
      <c r="C52" s="211">
        <f aca="true" t="shared" si="12" ref="C52:J53">IF(D127=1,"●","")</f>
      </c>
      <c r="D52" s="212">
        <f t="shared" si="12"/>
      </c>
      <c r="E52" s="213">
        <f t="shared" si="12"/>
      </c>
      <c r="F52" s="211">
        <f t="shared" si="12"/>
      </c>
      <c r="G52" s="212">
        <f t="shared" si="12"/>
      </c>
      <c r="H52" s="212">
        <f t="shared" si="12"/>
      </c>
      <c r="I52" s="212">
        <f t="shared" si="12"/>
      </c>
      <c r="J52" s="213">
        <f t="shared" si="12"/>
      </c>
    </row>
    <row r="53" spans="1:10" s="204" customFormat="1" ht="54.75" customHeight="1" thickBot="1" thickTop="1">
      <c r="A53" s="209">
        <v>32</v>
      </c>
      <c r="B53" s="210" t="s">
        <v>497</v>
      </c>
      <c r="C53" s="211">
        <f t="shared" si="12"/>
      </c>
      <c r="D53" s="212">
        <f t="shared" si="12"/>
      </c>
      <c r="E53" s="213">
        <f t="shared" si="12"/>
      </c>
      <c r="F53" s="211">
        <f t="shared" si="12"/>
      </c>
      <c r="G53" s="212">
        <f t="shared" si="12"/>
      </c>
      <c r="H53" s="212">
        <f t="shared" si="12"/>
      </c>
      <c r="I53" s="212">
        <f t="shared" si="12"/>
      </c>
      <c r="J53" s="213">
        <f t="shared" si="12"/>
      </c>
    </row>
    <row r="54" spans="1:10" s="204" customFormat="1" ht="24.75" customHeight="1" thickBot="1" thickTop="1">
      <c r="A54" s="547" t="s">
        <v>244</v>
      </c>
      <c r="B54" s="548"/>
      <c r="C54" s="548"/>
      <c r="D54" s="548"/>
      <c r="E54" s="548"/>
      <c r="F54" s="548"/>
      <c r="G54" s="548"/>
      <c r="H54" s="548"/>
      <c r="I54" s="548"/>
      <c r="J54" s="549"/>
    </row>
    <row r="55" spans="1:10" s="204" customFormat="1" ht="24.75" customHeight="1" thickBot="1" thickTop="1">
      <c r="A55" s="547" t="s">
        <v>144</v>
      </c>
      <c r="B55" s="548"/>
      <c r="C55" s="548"/>
      <c r="D55" s="548"/>
      <c r="E55" s="548"/>
      <c r="F55" s="548"/>
      <c r="G55" s="548"/>
      <c r="H55" s="548"/>
      <c r="I55" s="548"/>
      <c r="J55" s="549"/>
    </row>
    <row r="56" spans="1:10" s="204" customFormat="1" ht="54.75" customHeight="1" thickBot="1" thickTop="1">
      <c r="A56" s="209">
        <v>33</v>
      </c>
      <c r="B56" s="210" t="s">
        <v>138</v>
      </c>
      <c r="C56" s="211">
        <f aca="true" t="shared" si="13" ref="C56:J58">IF(D129=1,"●","")</f>
      </c>
      <c r="D56" s="212">
        <f t="shared" si="13"/>
      </c>
      <c r="E56" s="213">
        <f t="shared" si="13"/>
      </c>
      <c r="F56" s="211">
        <f t="shared" si="13"/>
      </c>
      <c r="G56" s="212">
        <f t="shared" si="13"/>
      </c>
      <c r="H56" s="212">
        <f t="shared" si="13"/>
      </c>
      <c r="I56" s="212">
        <f t="shared" si="13"/>
      </c>
      <c r="J56" s="213">
        <f t="shared" si="13"/>
      </c>
    </row>
    <row r="57" spans="1:10" s="204" customFormat="1" ht="54.75" customHeight="1" thickBot="1" thickTop="1">
      <c r="A57" s="209">
        <v>34</v>
      </c>
      <c r="B57" s="210" t="s">
        <v>498</v>
      </c>
      <c r="C57" s="211">
        <f t="shared" si="13"/>
      </c>
      <c r="D57" s="212">
        <f t="shared" si="13"/>
      </c>
      <c r="E57" s="213">
        <f t="shared" si="13"/>
      </c>
      <c r="F57" s="211">
        <f t="shared" si="13"/>
      </c>
      <c r="G57" s="212">
        <f t="shared" si="13"/>
      </c>
      <c r="H57" s="212">
        <f t="shared" si="13"/>
      </c>
      <c r="I57" s="212">
        <f t="shared" si="13"/>
      </c>
      <c r="J57" s="213">
        <f t="shared" si="13"/>
      </c>
    </row>
    <row r="58" spans="1:10" s="204" customFormat="1" ht="54.75" customHeight="1" thickBot="1" thickTop="1">
      <c r="A58" s="209">
        <v>35</v>
      </c>
      <c r="B58" s="210" t="s">
        <v>499</v>
      </c>
      <c r="C58" s="211">
        <f t="shared" si="13"/>
      </c>
      <c r="D58" s="212">
        <f t="shared" si="13"/>
      </c>
      <c r="E58" s="213">
        <f t="shared" si="13"/>
      </c>
      <c r="F58" s="211">
        <f t="shared" si="13"/>
      </c>
      <c r="G58" s="212">
        <f t="shared" si="13"/>
      </c>
      <c r="H58" s="212">
        <f t="shared" si="13"/>
      </c>
      <c r="I58" s="212">
        <f t="shared" si="13"/>
      </c>
      <c r="J58" s="213">
        <f t="shared" si="13"/>
      </c>
    </row>
    <row r="59" spans="1:10" s="204" customFormat="1" ht="24.75" customHeight="1" thickBot="1" thickTop="1">
      <c r="A59" s="547" t="s">
        <v>500</v>
      </c>
      <c r="B59" s="548"/>
      <c r="C59" s="548"/>
      <c r="D59" s="548"/>
      <c r="E59" s="548"/>
      <c r="F59" s="548"/>
      <c r="G59" s="548"/>
      <c r="H59" s="548"/>
      <c r="I59" s="548"/>
      <c r="J59" s="549"/>
    </row>
    <row r="60" spans="1:10" s="204" customFormat="1" ht="54.75" customHeight="1" thickBot="1" thickTop="1">
      <c r="A60" s="209">
        <v>36</v>
      </c>
      <c r="B60" s="210" t="s">
        <v>501</v>
      </c>
      <c r="C60" s="211">
        <f aca="true" t="shared" si="14" ref="C60:J62">IF(D132=1,"●","")</f>
      </c>
      <c r="D60" s="212">
        <f t="shared" si="14"/>
      </c>
      <c r="E60" s="213">
        <f t="shared" si="14"/>
      </c>
      <c r="F60" s="211">
        <f t="shared" si="14"/>
      </c>
      <c r="G60" s="212">
        <f t="shared" si="14"/>
      </c>
      <c r="H60" s="212">
        <f t="shared" si="14"/>
      </c>
      <c r="I60" s="212">
        <f t="shared" si="14"/>
      </c>
      <c r="J60" s="213">
        <f t="shared" si="14"/>
      </c>
    </row>
    <row r="61" spans="1:10" s="204" customFormat="1" ht="54.75" customHeight="1" thickBot="1" thickTop="1">
      <c r="A61" s="209">
        <v>37</v>
      </c>
      <c r="B61" s="210" t="s">
        <v>502</v>
      </c>
      <c r="C61" s="211">
        <f t="shared" si="14"/>
      </c>
      <c r="D61" s="212">
        <f t="shared" si="14"/>
      </c>
      <c r="E61" s="213">
        <f t="shared" si="14"/>
      </c>
      <c r="F61" s="211">
        <f t="shared" si="14"/>
      </c>
      <c r="G61" s="212">
        <f t="shared" si="14"/>
      </c>
      <c r="H61" s="212">
        <f t="shared" si="14"/>
      </c>
      <c r="I61" s="212">
        <f t="shared" si="14"/>
      </c>
      <c r="J61" s="213">
        <f t="shared" si="14"/>
      </c>
    </row>
    <row r="62" spans="1:10" s="204" customFormat="1" ht="54.75" customHeight="1" thickBot="1" thickTop="1">
      <c r="A62" s="209">
        <v>38</v>
      </c>
      <c r="B62" s="210" t="s">
        <v>503</v>
      </c>
      <c r="C62" s="211">
        <f t="shared" si="14"/>
      </c>
      <c r="D62" s="212">
        <f t="shared" si="14"/>
      </c>
      <c r="E62" s="213">
        <f t="shared" si="14"/>
      </c>
      <c r="F62" s="211">
        <f t="shared" si="14"/>
      </c>
      <c r="G62" s="212">
        <f t="shared" si="14"/>
      </c>
      <c r="H62" s="212">
        <f t="shared" si="14"/>
      </c>
      <c r="I62" s="212">
        <f t="shared" si="14"/>
      </c>
      <c r="J62" s="213">
        <f t="shared" si="14"/>
      </c>
    </row>
    <row r="63" spans="1:10" s="204" customFormat="1" ht="24.75" customHeight="1" thickBot="1" thickTop="1">
      <c r="A63" s="547" t="s">
        <v>504</v>
      </c>
      <c r="B63" s="548"/>
      <c r="C63" s="548"/>
      <c r="D63" s="548"/>
      <c r="E63" s="548"/>
      <c r="F63" s="548"/>
      <c r="G63" s="548"/>
      <c r="H63" s="548"/>
      <c r="I63" s="548"/>
      <c r="J63" s="549"/>
    </row>
    <row r="64" spans="1:10" s="204" customFormat="1" ht="54.75" customHeight="1" thickBot="1" thickTop="1">
      <c r="A64" s="209">
        <v>39</v>
      </c>
      <c r="B64" s="210" t="s">
        <v>505</v>
      </c>
      <c r="C64" s="211">
        <f aca="true" t="shared" si="15" ref="C64:J64">IF(D135=1,"●","")</f>
      </c>
      <c r="D64" s="212">
        <f t="shared" si="15"/>
      </c>
      <c r="E64" s="213">
        <f t="shared" si="15"/>
      </c>
      <c r="F64" s="211">
        <f t="shared" si="15"/>
      </c>
      <c r="G64" s="212">
        <f t="shared" si="15"/>
      </c>
      <c r="H64" s="212">
        <f t="shared" si="15"/>
      </c>
      <c r="I64" s="212">
        <f t="shared" si="15"/>
      </c>
      <c r="J64" s="213">
        <f t="shared" si="15"/>
      </c>
    </row>
    <row r="65" spans="1:10" s="204" customFormat="1" ht="24.75" customHeight="1" thickBot="1" thickTop="1">
      <c r="A65" s="547" t="s">
        <v>506</v>
      </c>
      <c r="B65" s="548"/>
      <c r="C65" s="548"/>
      <c r="D65" s="548"/>
      <c r="E65" s="548"/>
      <c r="F65" s="548"/>
      <c r="G65" s="548"/>
      <c r="H65" s="548"/>
      <c r="I65" s="548"/>
      <c r="J65" s="549"/>
    </row>
    <row r="66" spans="1:10" s="204" customFormat="1" ht="54.75" customHeight="1" thickBot="1" thickTop="1">
      <c r="A66" s="209">
        <v>40</v>
      </c>
      <c r="B66" s="210" t="s">
        <v>507</v>
      </c>
      <c r="C66" s="211">
        <f aca="true" t="shared" si="16" ref="C66:J67">IF(D136=1,"●","")</f>
      </c>
      <c r="D66" s="212">
        <f t="shared" si="16"/>
      </c>
      <c r="E66" s="213">
        <f t="shared" si="16"/>
      </c>
      <c r="F66" s="211">
        <f t="shared" si="16"/>
      </c>
      <c r="G66" s="212">
        <f t="shared" si="16"/>
      </c>
      <c r="H66" s="212">
        <f t="shared" si="16"/>
      </c>
      <c r="I66" s="212">
        <f t="shared" si="16"/>
      </c>
      <c r="J66" s="213">
        <f t="shared" si="16"/>
      </c>
    </row>
    <row r="67" spans="1:10" s="204" customFormat="1" ht="54.75" customHeight="1" thickBot="1" thickTop="1">
      <c r="A67" s="209">
        <v>41</v>
      </c>
      <c r="B67" s="210" t="s">
        <v>508</v>
      </c>
      <c r="C67" s="211">
        <f t="shared" si="16"/>
      </c>
      <c r="D67" s="212">
        <f t="shared" si="16"/>
      </c>
      <c r="E67" s="213">
        <f t="shared" si="16"/>
      </c>
      <c r="F67" s="211">
        <f t="shared" si="16"/>
      </c>
      <c r="G67" s="212">
        <f t="shared" si="16"/>
      </c>
      <c r="H67" s="212">
        <f t="shared" si="16"/>
      </c>
      <c r="I67" s="212">
        <f t="shared" si="16"/>
      </c>
      <c r="J67" s="213">
        <f t="shared" si="16"/>
      </c>
    </row>
    <row r="68" spans="1:10" s="204" customFormat="1" ht="24.75" customHeight="1" thickBot="1" thickTop="1">
      <c r="A68" s="547" t="s">
        <v>509</v>
      </c>
      <c r="B68" s="548"/>
      <c r="C68" s="548"/>
      <c r="D68" s="548"/>
      <c r="E68" s="548"/>
      <c r="F68" s="548"/>
      <c r="G68" s="548"/>
      <c r="H68" s="548"/>
      <c r="I68" s="548"/>
      <c r="J68" s="549"/>
    </row>
    <row r="69" spans="1:10" s="204" customFormat="1" ht="24.75" customHeight="1" thickBot="1" thickTop="1">
      <c r="A69" s="547" t="s">
        <v>510</v>
      </c>
      <c r="B69" s="548"/>
      <c r="C69" s="548"/>
      <c r="D69" s="548"/>
      <c r="E69" s="548"/>
      <c r="F69" s="548"/>
      <c r="G69" s="548"/>
      <c r="H69" s="548"/>
      <c r="I69" s="548"/>
      <c r="J69" s="549"/>
    </row>
    <row r="70" spans="1:10" s="204" customFormat="1" ht="54.75" customHeight="1" thickBot="1" thickTop="1">
      <c r="A70" s="209">
        <v>42</v>
      </c>
      <c r="B70" s="210" t="s">
        <v>511</v>
      </c>
      <c r="C70" s="211">
        <f aca="true" t="shared" si="17" ref="C70:J73">IF(D138=1,"●","")</f>
      </c>
      <c r="D70" s="212">
        <f t="shared" si="17"/>
      </c>
      <c r="E70" s="213">
        <f t="shared" si="17"/>
      </c>
      <c r="F70" s="211">
        <f t="shared" si="17"/>
      </c>
      <c r="G70" s="212">
        <f t="shared" si="17"/>
      </c>
      <c r="H70" s="212">
        <f t="shared" si="17"/>
      </c>
      <c r="I70" s="212">
        <f t="shared" si="17"/>
      </c>
      <c r="J70" s="213">
        <f t="shared" si="17"/>
      </c>
    </row>
    <row r="71" spans="1:10" s="204" customFormat="1" ht="54.75" customHeight="1" thickBot="1" thickTop="1">
      <c r="A71" s="209">
        <v>43</v>
      </c>
      <c r="B71" s="210" t="s">
        <v>512</v>
      </c>
      <c r="C71" s="211">
        <f t="shared" si="17"/>
      </c>
      <c r="D71" s="212">
        <f t="shared" si="17"/>
      </c>
      <c r="E71" s="213">
        <f t="shared" si="17"/>
      </c>
      <c r="F71" s="211">
        <f t="shared" si="17"/>
      </c>
      <c r="G71" s="212">
        <f t="shared" si="17"/>
      </c>
      <c r="H71" s="212">
        <f t="shared" si="17"/>
      </c>
      <c r="I71" s="212">
        <f t="shared" si="17"/>
      </c>
      <c r="J71" s="213">
        <f t="shared" si="17"/>
      </c>
    </row>
    <row r="72" spans="1:10" s="204" customFormat="1" ht="54.75" customHeight="1" thickBot="1" thickTop="1">
      <c r="A72" s="209">
        <v>44</v>
      </c>
      <c r="B72" s="210" t="s">
        <v>143</v>
      </c>
      <c r="C72" s="211">
        <f t="shared" si="17"/>
      </c>
      <c r="D72" s="212">
        <f t="shared" si="17"/>
      </c>
      <c r="E72" s="213">
        <f t="shared" si="17"/>
      </c>
      <c r="F72" s="211">
        <f t="shared" si="17"/>
      </c>
      <c r="G72" s="212">
        <f t="shared" si="17"/>
      </c>
      <c r="H72" s="212">
        <f t="shared" si="17"/>
      </c>
      <c r="I72" s="212">
        <f t="shared" si="17"/>
      </c>
      <c r="J72" s="213">
        <f t="shared" si="17"/>
      </c>
    </row>
    <row r="73" spans="1:10" s="204" customFormat="1" ht="54.75" customHeight="1" thickBot="1" thickTop="1">
      <c r="A73" s="209">
        <v>45</v>
      </c>
      <c r="B73" s="210" t="s">
        <v>139</v>
      </c>
      <c r="C73" s="211">
        <f t="shared" si="17"/>
      </c>
      <c r="D73" s="212">
        <f t="shared" si="17"/>
      </c>
      <c r="E73" s="213">
        <f t="shared" si="17"/>
      </c>
      <c r="F73" s="211">
        <f t="shared" si="17"/>
      </c>
      <c r="G73" s="212">
        <f t="shared" si="17"/>
      </c>
      <c r="H73" s="212">
        <f t="shared" si="17"/>
      </c>
      <c r="I73" s="212">
        <f t="shared" si="17"/>
      </c>
      <c r="J73" s="213">
        <f t="shared" si="17"/>
      </c>
    </row>
    <row r="74" spans="1:10" s="204" customFormat="1" ht="24.75" customHeight="1" thickBot="1" thickTop="1">
      <c r="A74" s="547" t="s">
        <v>513</v>
      </c>
      <c r="B74" s="548"/>
      <c r="C74" s="548"/>
      <c r="D74" s="548"/>
      <c r="E74" s="548"/>
      <c r="F74" s="548"/>
      <c r="G74" s="548"/>
      <c r="H74" s="548"/>
      <c r="I74" s="548"/>
      <c r="J74" s="549"/>
    </row>
    <row r="75" spans="1:10" s="204" customFormat="1" ht="54.75" customHeight="1" thickBot="1" thickTop="1">
      <c r="A75" s="209">
        <v>46</v>
      </c>
      <c r="B75" s="210" t="s">
        <v>140</v>
      </c>
      <c r="C75" s="211">
        <f aca="true" t="shared" si="18" ref="C75:J79">IF(D142=1,"●","")</f>
      </c>
      <c r="D75" s="212">
        <f t="shared" si="18"/>
      </c>
      <c r="E75" s="213">
        <f t="shared" si="18"/>
      </c>
      <c r="F75" s="211">
        <f t="shared" si="18"/>
      </c>
      <c r="G75" s="212">
        <f t="shared" si="18"/>
      </c>
      <c r="H75" s="212">
        <f t="shared" si="18"/>
      </c>
      <c r="I75" s="212">
        <f t="shared" si="18"/>
      </c>
      <c r="J75" s="213">
        <f t="shared" si="18"/>
      </c>
    </row>
    <row r="76" spans="1:10" s="204" customFormat="1" ht="54.75" customHeight="1" thickBot="1" thickTop="1">
      <c r="A76" s="209">
        <v>47</v>
      </c>
      <c r="B76" s="210" t="s">
        <v>141</v>
      </c>
      <c r="C76" s="211">
        <f t="shared" si="18"/>
      </c>
      <c r="D76" s="212">
        <f t="shared" si="18"/>
      </c>
      <c r="E76" s="213">
        <f t="shared" si="18"/>
      </c>
      <c r="F76" s="211">
        <f t="shared" si="18"/>
      </c>
      <c r="G76" s="212">
        <f t="shared" si="18"/>
      </c>
      <c r="H76" s="212">
        <f t="shared" si="18"/>
      </c>
      <c r="I76" s="212">
        <f t="shared" si="18"/>
      </c>
      <c r="J76" s="213">
        <f t="shared" si="18"/>
      </c>
    </row>
    <row r="77" spans="1:10" s="204" customFormat="1" ht="54.75" customHeight="1" thickBot="1" thickTop="1">
      <c r="A77" s="209">
        <v>48</v>
      </c>
      <c r="B77" s="210" t="s">
        <v>142</v>
      </c>
      <c r="C77" s="211">
        <f t="shared" si="18"/>
      </c>
      <c r="D77" s="212">
        <f t="shared" si="18"/>
      </c>
      <c r="E77" s="213">
        <f t="shared" si="18"/>
      </c>
      <c r="F77" s="211">
        <f t="shared" si="18"/>
      </c>
      <c r="G77" s="212">
        <f t="shared" si="18"/>
      </c>
      <c r="H77" s="212">
        <f t="shared" si="18"/>
      </c>
      <c r="I77" s="212">
        <f t="shared" si="18"/>
      </c>
      <c r="J77" s="213">
        <f t="shared" si="18"/>
      </c>
    </row>
    <row r="78" spans="1:10" s="204" customFormat="1" ht="54.75" customHeight="1" thickBot="1" thickTop="1">
      <c r="A78" s="209">
        <v>49</v>
      </c>
      <c r="B78" s="210" t="s">
        <v>514</v>
      </c>
      <c r="C78" s="211">
        <f t="shared" si="18"/>
      </c>
      <c r="D78" s="212">
        <f t="shared" si="18"/>
      </c>
      <c r="E78" s="213">
        <f t="shared" si="18"/>
      </c>
      <c r="F78" s="211">
        <f t="shared" si="18"/>
      </c>
      <c r="G78" s="212">
        <f t="shared" si="18"/>
      </c>
      <c r="H78" s="212">
        <f t="shared" si="18"/>
      </c>
      <c r="I78" s="212">
        <f t="shared" si="18"/>
      </c>
      <c r="J78" s="213">
        <f t="shared" si="18"/>
      </c>
    </row>
    <row r="79" spans="1:10" s="204" customFormat="1" ht="54.75" customHeight="1" thickBot="1" thickTop="1">
      <c r="A79" s="209">
        <v>50</v>
      </c>
      <c r="B79" s="210" t="s">
        <v>515</v>
      </c>
      <c r="C79" s="211">
        <f t="shared" si="18"/>
      </c>
      <c r="D79" s="212">
        <f t="shared" si="18"/>
      </c>
      <c r="E79" s="213">
        <f t="shared" si="18"/>
      </c>
      <c r="F79" s="211">
        <f t="shared" si="18"/>
      </c>
      <c r="G79" s="212">
        <f t="shared" si="18"/>
      </c>
      <c r="H79" s="212">
        <f t="shared" si="18"/>
      </c>
      <c r="I79" s="212">
        <f t="shared" si="18"/>
      </c>
      <c r="J79" s="213">
        <f t="shared" si="18"/>
      </c>
    </row>
    <row r="80" spans="1:10" s="204" customFormat="1" ht="24.75" customHeight="1" thickBot="1" thickTop="1">
      <c r="A80" s="547" t="s">
        <v>516</v>
      </c>
      <c r="B80" s="548"/>
      <c r="C80" s="548"/>
      <c r="D80" s="548"/>
      <c r="E80" s="548"/>
      <c r="F80" s="548"/>
      <c r="G80" s="548"/>
      <c r="H80" s="548"/>
      <c r="I80" s="548"/>
      <c r="J80" s="549"/>
    </row>
    <row r="81" spans="1:10" s="204" customFormat="1" ht="54.75" customHeight="1" thickBot="1" thickTop="1">
      <c r="A81" s="209">
        <v>51</v>
      </c>
      <c r="B81" s="210" t="s">
        <v>517</v>
      </c>
      <c r="C81" s="211">
        <f aca="true" t="shared" si="19" ref="C81:J81">IF(D147=1,"●","")</f>
      </c>
      <c r="D81" s="212">
        <f t="shared" si="19"/>
      </c>
      <c r="E81" s="213">
        <f t="shared" si="19"/>
      </c>
      <c r="F81" s="211">
        <f t="shared" si="19"/>
      </c>
      <c r="G81" s="212">
        <f t="shared" si="19"/>
      </c>
      <c r="H81" s="212">
        <f t="shared" si="19"/>
      </c>
      <c r="I81" s="212">
        <f t="shared" si="19"/>
      </c>
      <c r="J81" s="213">
        <f t="shared" si="19"/>
      </c>
    </row>
    <row r="82" spans="1:10" s="204" customFormat="1" ht="24.75" customHeight="1" thickBot="1" thickTop="1">
      <c r="A82" s="547" t="s">
        <v>393</v>
      </c>
      <c r="B82" s="548"/>
      <c r="C82" s="548"/>
      <c r="D82" s="548"/>
      <c r="E82" s="548"/>
      <c r="F82" s="548"/>
      <c r="G82" s="548"/>
      <c r="H82" s="548"/>
      <c r="I82" s="548"/>
      <c r="J82" s="549"/>
    </row>
    <row r="83" spans="1:10" s="204" customFormat="1" ht="24.75" customHeight="1" thickBot="1" thickTop="1">
      <c r="A83" s="547" t="s">
        <v>518</v>
      </c>
      <c r="B83" s="548"/>
      <c r="C83" s="548"/>
      <c r="D83" s="548"/>
      <c r="E83" s="548"/>
      <c r="F83" s="548"/>
      <c r="G83" s="548"/>
      <c r="H83" s="548"/>
      <c r="I83" s="548"/>
      <c r="J83" s="549"/>
    </row>
    <row r="84" spans="1:10" s="204" customFormat="1" ht="54.75" customHeight="1" thickBot="1" thickTop="1">
      <c r="A84" s="209">
        <v>52</v>
      </c>
      <c r="B84" s="210" t="s">
        <v>519</v>
      </c>
      <c r="C84" s="211">
        <f aca="true" t="shared" si="20" ref="C84:J85">IF(D148=1,"●","")</f>
      </c>
      <c r="D84" s="212">
        <f t="shared" si="20"/>
      </c>
      <c r="E84" s="213">
        <f t="shared" si="20"/>
      </c>
      <c r="F84" s="211">
        <f t="shared" si="20"/>
      </c>
      <c r="G84" s="212">
        <f t="shared" si="20"/>
      </c>
      <c r="H84" s="212">
        <f t="shared" si="20"/>
      </c>
      <c r="I84" s="212">
        <f t="shared" si="20"/>
      </c>
      <c r="J84" s="213">
        <f t="shared" si="20"/>
      </c>
    </row>
    <row r="85" spans="1:10" s="204" customFormat="1" ht="54.75" customHeight="1" thickBot="1" thickTop="1">
      <c r="A85" s="209">
        <v>53</v>
      </c>
      <c r="B85" s="210" t="s">
        <v>520</v>
      </c>
      <c r="C85" s="211">
        <f t="shared" si="20"/>
      </c>
      <c r="D85" s="212">
        <f t="shared" si="20"/>
      </c>
      <c r="E85" s="213">
        <f t="shared" si="20"/>
      </c>
      <c r="F85" s="211">
        <f t="shared" si="20"/>
      </c>
      <c r="G85" s="212">
        <f t="shared" si="20"/>
      </c>
      <c r="H85" s="212">
        <f t="shared" si="20"/>
      </c>
      <c r="I85" s="212">
        <f t="shared" si="20"/>
      </c>
      <c r="J85" s="213">
        <f t="shared" si="20"/>
      </c>
    </row>
    <row r="86" spans="1:10" s="204" customFormat="1" ht="24.75" customHeight="1" thickBot="1" thickTop="1">
      <c r="A86" s="547" t="s">
        <v>521</v>
      </c>
      <c r="B86" s="548"/>
      <c r="C86" s="548"/>
      <c r="D86" s="548"/>
      <c r="E86" s="548"/>
      <c r="F86" s="548"/>
      <c r="G86" s="548"/>
      <c r="H86" s="548"/>
      <c r="I86" s="548"/>
      <c r="J86" s="549"/>
    </row>
    <row r="87" spans="1:10" s="204" customFormat="1" ht="54.75" customHeight="1" thickBot="1" thickTop="1">
      <c r="A87" s="209">
        <v>54</v>
      </c>
      <c r="B87" s="210" t="s">
        <v>522</v>
      </c>
      <c r="C87" s="211">
        <f aca="true" t="shared" si="21" ref="C87:J88">IF(D150=1,"●","")</f>
      </c>
      <c r="D87" s="212">
        <f t="shared" si="21"/>
      </c>
      <c r="E87" s="213">
        <f t="shared" si="21"/>
      </c>
      <c r="F87" s="211">
        <f t="shared" si="21"/>
      </c>
      <c r="G87" s="212">
        <f t="shared" si="21"/>
      </c>
      <c r="H87" s="212">
        <f t="shared" si="21"/>
      </c>
      <c r="I87" s="212">
        <f t="shared" si="21"/>
      </c>
      <c r="J87" s="213">
        <f t="shared" si="21"/>
      </c>
    </row>
    <row r="88" spans="1:10" s="204" customFormat="1" ht="54.75" customHeight="1" thickBot="1" thickTop="1">
      <c r="A88" s="209">
        <v>55</v>
      </c>
      <c r="B88" s="210" t="s">
        <v>523</v>
      </c>
      <c r="C88" s="211">
        <f t="shared" si="21"/>
      </c>
      <c r="D88" s="212">
        <f t="shared" si="21"/>
      </c>
      <c r="E88" s="213">
        <f t="shared" si="21"/>
      </c>
      <c r="F88" s="211">
        <f t="shared" si="21"/>
      </c>
      <c r="G88" s="212">
        <f t="shared" si="21"/>
      </c>
      <c r="H88" s="212">
        <f t="shared" si="21"/>
      </c>
      <c r="I88" s="212">
        <f t="shared" si="21"/>
      </c>
      <c r="J88" s="213">
        <f t="shared" si="21"/>
      </c>
    </row>
    <row r="89" spans="1:10" s="204" customFormat="1" ht="24.75" customHeight="1" thickBot="1" thickTop="1">
      <c r="A89" s="547" t="s">
        <v>607</v>
      </c>
      <c r="B89" s="548"/>
      <c r="C89" s="548"/>
      <c r="D89" s="548"/>
      <c r="E89" s="548"/>
      <c r="F89" s="548"/>
      <c r="G89" s="548"/>
      <c r="H89" s="548"/>
      <c r="I89" s="548"/>
      <c r="J89" s="549"/>
    </row>
    <row r="90" spans="1:10" s="204" customFormat="1" ht="24.75" customHeight="1" thickBot="1" thickTop="1">
      <c r="A90" s="547" t="s">
        <v>524</v>
      </c>
      <c r="B90" s="548"/>
      <c r="C90" s="548"/>
      <c r="D90" s="548"/>
      <c r="E90" s="548"/>
      <c r="F90" s="548"/>
      <c r="G90" s="548"/>
      <c r="H90" s="548"/>
      <c r="I90" s="548"/>
      <c r="J90" s="549"/>
    </row>
    <row r="91" spans="1:10" s="204" customFormat="1" ht="54.75" customHeight="1" thickBot="1" thickTop="1">
      <c r="A91" s="209">
        <v>56</v>
      </c>
      <c r="B91" s="210" t="s">
        <v>525</v>
      </c>
      <c r="C91" s="211">
        <f aca="true" t="shared" si="22" ref="C91:J93">IF(D152=1,"●","")</f>
      </c>
      <c r="D91" s="212">
        <f t="shared" si="22"/>
      </c>
      <c r="E91" s="213">
        <f t="shared" si="22"/>
      </c>
      <c r="F91" s="211">
        <f t="shared" si="22"/>
      </c>
      <c r="G91" s="212">
        <f t="shared" si="22"/>
      </c>
      <c r="H91" s="212">
        <f t="shared" si="22"/>
      </c>
      <c r="I91" s="212">
        <f t="shared" si="22"/>
      </c>
      <c r="J91" s="213">
        <f t="shared" si="22"/>
      </c>
    </row>
    <row r="92" spans="1:10" s="204" customFormat="1" ht="54.75" customHeight="1" thickBot="1" thickTop="1">
      <c r="A92" s="209">
        <v>57</v>
      </c>
      <c r="B92" s="210" t="s">
        <v>526</v>
      </c>
      <c r="C92" s="211">
        <f t="shared" si="22"/>
      </c>
      <c r="D92" s="212">
        <f t="shared" si="22"/>
      </c>
      <c r="E92" s="213">
        <f t="shared" si="22"/>
      </c>
      <c r="F92" s="211">
        <f t="shared" si="22"/>
      </c>
      <c r="G92" s="212">
        <f t="shared" si="22"/>
      </c>
      <c r="H92" s="212">
        <f t="shared" si="22"/>
      </c>
      <c r="I92" s="212">
        <f t="shared" si="22"/>
      </c>
      <c r="J92" s="213">
        <f t="shared" si="22"/>
      </c>
    </row>
    <row r="93" spans="1:10" s="204" customFormat="1" ht="54.75" customHeight="1" thickBot="1" thickTop="1">
      <c r="A93" s="209">
        <v>58</v>
      </c>
      <c r="B93" s="210" t="s">
        <v>527</v>
      </c>
      <c r="C93" s="211">
        <f t="shared" si="22"/>
      </c>
      <c r="D93" s="212">
        <f t="shared" si="22"/>
      </c>
      <c r="E93" s="213">
        <f t="shared" si="22"/>
      </c>
      <c r="F93" s="211">
        <f t="shared" si="22"/>
      </c>
      <c r="G93" s="212">
        <f t="shared" si="22"/>
      </c>
      <c r="H93" s="212">
        <f t="shared" si="22"/>
      </c>
      <c r="I93" s="212">
        <f t="shared" si="22"/>
      </c>
      <c r="J93" s="213">
        <f t="shared" si="22"/>
      </c>
    </row>
    <row r="94" ht="18" thickTop="1"/>
    <row r="95" ht="17.25" hidden="1"/>
    <row r="96" spans="4:11" ht="17.25" hidden="1">
      <c r="D96" s="216" t="s">
        <v>130</v>
      </c>
      <c r="E96" s="216" t="s">
        <v>131</v>
      </c>
      <c r="F96" s="216" t="s">
        <v>132</v>
      </c>
      <c r="G96" s="216" t="s">
        <v>133</v>
      </c>
      <c r="H96" s="216" t="s">
        <v>134</v>
      </c>
      <c r="I96" s="216" t="s">
        <v>135</v>
      </c>
      <c r="J96" s="216" t="s">
        <v>136</v>
      </c>
      <c r="K96" s="216" t="s">
        <v>137</v>
      </c>
    </row>
    <row r="97" spans="2:11" ht="17.25" hidden="1">
      <c r="B97" s="217"/>
      <c r="C97" s="218">
        <v>1</v>
      </c>
      <c r="D97" s="219">
        <f>COUNTIF('隠しシート（記入不要）'!I$5:J$5,1)</f>
        <v>0</v>
      </c>
      <c r="E97" s="219">
        <f>COUNTIF('隠しシート（記入不要）'!I$5:J$5,2)</f>
        <v>0</v>
      </c>
      <c r="F97" s="219">
        <f>COUNTIF('隠しシート（記入不要）'!I$5:J$5,3)</f>
        <v>0</v>
      </c>
      <c r="G97" s="219">
        <f>COUNTIF('隠しシート（記入不要）'!I$6:J$6,1)</f>
        <v>0</v>
      </c>
      <c r="H97" s="219">
        <f>COUNTIF('隠しシート（記入不要）'!I$6:J$6,2)</f>
        <v>0</v>
      </c>
      <c r="I97" s="219">
        <f>COUNTIF('隠しシート（記入不要）'!I$6:J$6,3)</f>
        <v>0</v>
      </c>
      <c r="J97" s="219">
        <f>COUNTIF('隠しシート（記入不要）'!I$6:J$6,4)</f>
        <v>0</v>
      </c>
      <c r="K97" s="219">
        <f>COUNTIF('隠しシート（記入不要）'!I$6:J$6,5)</f>
        <v>0</v>
      </c>
    </row>
    <row r="98" spans="3:11" ht="17.25" hidden="1">
      <c r="C98" s="218">
        <v>2</v>
      </c>
      <c r="D98" s="219">
        <f>COUNTIF('隠しシート（記入不要）'!K$5:L$5,1)</f>
        <v>0</v>
      </c>
      <c r="E98" s="219">
        <f>COUNTIF('隠しシート（記入不要）'!K$5:L$5,2)</f>
        <v>0</v>
      </c>
      <c r="F98" s="219">
        <f>COUNTIF('隠しシート（記入不要）'!K$5:L$5,3)</f>
        <v>0</v>
      </c>
      <c r="G98" s="219">
        <f>COUNTIF('隠しシート（記入不要）'!K$6:L$6,1)</f>
        <v>0</v>
      </c>
      <c r="H98" s="219">
        <f>COUNTIF('隠しシート（記入不要）'!K$6:L$6,2)</f>
        <v>0</v>
      </c>
      <c r="I98" s="219">
        <f>COUNTIF('隠しシート（記入不要）'!K$6:L$6,3)</f>
        <v>0</v>
      </c>
      <c r="J98" s="219">
        <f>COUNTIF('隠しシート（記入不要）'!K$6:L$6,4)</f>
        <v>0</v>
      </c>
      <c r="K98" s="219">
        <f>COUNTIF('隠しシート（記入不要）'!K$6:L$6,5)</f>
        <v>0</v>
      </c>
    </row>
    <row r="99" spans="3:11" ht="17.25" hidden="1">
      <c r="C99" s="218">
        <v>3</v>
      </c>
      <c r="D99" s="219">
        <f>COUNTIF('隠しシート（記入不要）'!M$5:N$5,1)</f>
        <v>0</v>
      </c>
      <c r="E99" s="219">
        <f>COUNTIF('隠しシート（記入不要）'!M$5:N$5,2)</f>
        <v>0</v>
      </c>
      <c r="F99" s="219">
        <f>COUNTIF('隠しシート（記入不要）'!M$5:N$5,3)</f>
        <v>0</v>
      </c>
      <c r="G99" s="219">
        <f>COUNTIF('隠しシート（記入不要）'!M$6:N$6,1)</f>
        <v>0</v>
      </c>
      <c r="H99" s="219">
        <f>COUNTIF('隠しシート（記入不要）'!M$6:N$6,2)</f>
        <v>0</v>
      </c>
      <c r="I99" s="219">
        <f>COUNTIF('隠しシート（記入不要）'!M$6:N$6,3)</f>
        <v>0</v>
      </c>
      <c r="J99" s="219">
        <f>COUNTIF('隠しシート（記入不要）'!M$6:N$6,4)</f>
        <v>0</v>
      </c>
      <c r="K99" s="219">
        <f>COUNTIF('隠しシート（記入不要）'!M$6:N$6,5)</f>
        <v>0</v>
      </c>
    </row>
    <row r="100" spans="3:11" ht="17.25" hidden="1">
      <c r="C100" s="218">
        <v>4</v>
      </c>
      <c r="D100" s="219">
        <f>COUNTIF('隠しシート（記入不要）'!O$5:P$5,1)</f>
        <v>0</v>
      </c>
      <c r="E100" s="219">
        <f>COUNTIF('隠しシート（記入不要）'!O$5:P$5,2)</f>
        <v>0</v>
      </c>
      <c r="F100" s="219">
        <f>COUNTIF('隠しシート（記入不要）'!O$5:P$5,3)</f>
        <v>0</v>
      </c>
      <c r="G100" s="219">
        <f>COUNTIF('隠しシート（記入不要）'!O$6:P$6,1)</f>
        <v>0</v>
      </c>
      <c r="H100" s="219">
        <f>COUNTIF('隠しシート（記入不要）'!O$6:P$6,2)</f>
        <v>0</v>
      </c>
      <c r="I100" s="219">
        <f>COUNTIF('隠しシート（記入不要）'!O$6:P$6,3)</f>
        <v>0</v>
      </c>
      <c r="J100" s="219">
        <f>COUNTIF('隠しシート（記入不要）'!O$6:P$6,4)</f>
        <v>0</v>
      </c>
      <c r="K100" s="219">
        <f>COUNTIF('隠しシート（記入不要）'!O$6:P$6,5)</f>
        <v>0</v>
      </c>
    </row>
    <row r="101" spans="3:11" ht="17.25" hidden="1">
      <c r="C101" s="218">
        <v>5</v>
      </c>
      <c r="D101" s="219">
        <f>COUNTIF('隠しシート（記入不要）'!Q$5:R$5,1)</f>
        <v>0</v>
      </c>
      <c r="E101" s="219">
        <f>COUNTIF('隠しシート（記入不要）'!Q$5:R$5,2)</f>
        <v>0</v>
      </c>
      <c r="F101" s="219">
        <f>COUNTIF('隠しシート（記入不要）'!Q$5:R$5,3)</f>
        <v>0</v>
      </c>
      <c r="G101" s="219">
        <f>COUNTIF('隠しシート（記入不要）'!Q$6:R$6,1)</f>
        <v>0</v>
      </c>
      <c r="H101" s="219">
        <f>COUNTIF('隠しシート（記入不要）'!Q$6:R$6,2)</f>
        <v>0</v>
      </c>
      <c r="I101" s="219">
        <f>COUNTIF('隠しシート（記入不要）'!Q$6:R$6,3)</f>
        <v>0</v>
      </c>
      <c r="J101" s="219">
        <f>COUNTIF('隠しシート（記入不要）'!Q$6:R$6,4)</f>
        <v>0</v>
      </c>
      <c r="K101" s="219">
        <f>COUNTIF('隠しシート（記入不要）'!Q$6:R$6,5)</f>
        <v>0</v>
      </c>
    </row>
    <row r="102" spans="3:11" ht="17.25" hidden="1">
      <c r="C102" s="218">
        <v>6</v>
      </c>
      <c r="D102" s="219">
        <f>COUNTIF('隠しシート（記入不要）'!S$5:T$5,1)</f>
        <v>0</v>
      </c>
      <c r="E102" s="219">
        <f>COUNTIF('隠しシート（記入不要）'!S$5:T$5,2)</f>
        <v>0</v>
      </c>
      <c r="F102" s="219">
        <f>COUNTIF('隠しシート（記入不要）'!S$5:T$5,3)</f>
        <v>0</v>
      </c>
      <c r="G102" s="219">
        <f>COUNTIF('隠しシート（記入不要）'!S$6:T$6,1)</f>
        <v>0</v>
      </c>
      <c r="H102" s="219">
        <f>COUNTIF('隠しシート（記入不要）'!S$6:T$6,2)</f>
        <v>0</v>
      </c>
      <c r="I102" s="219">
        <f>COUNTIF('隠しシート（記入不要）'!S$6:T$6,3)</f>
        <v>0</v>
      </c>
      <c r="J102" s="219">
        <f>COUNTIF('隠しシート（記入不要）'!S$6:T$6,4)</f>
        <v>0</v>
      </c>
      <c r="K102" s="219">
        <f>COUNTIF('隠しシート（記入不要）'!S$6:T$6,5)</f>
        <v>0</v>
      </c>
    </row>
    <row r="103" spans="3:11" ht="17.25" hidden="1">
      <c r="C103" s="218">
        <v>7</v>
      </c>
      <c r="D103" s="219">
        <f>COUNTIF('隠しシート（記入不要）'!U$5:V$5,1)</f>
        <v>0</v>
      </c>
      <c r="E103" s="219">
        <f>COUNTIF('隠しシート（記入不要）'!U$5:V$5,2)</f>
        <v>0</v>
      </c>
      <c r="F103" s="219">
        <f>COUNTIF('隠しシート（記入不要）'!U$5:V$5,3)</f>
        <v>0</v>
      </c>
      <c r="G103" s="219">
        <f>COUNTIF('隠しシート（記入不要）'!U$6:V$6,1)</f>
        <v>0</v>
      </c>
      <c r="H103" s="219">
        <f>COUNTIF('隠しシート（記入不要）'!U$6:V$6,2)</f>
        <v>0</v>
      </c>
      <c r="I103" s="219">
        <f>COUNTIF('隠しシート（記入不要）'!U$6:V$6,3)</f>
        <v>0</v>
      </c>
      <c r="J103" s="219">
        <f>COUNTIF('隠しシート（記入不要）'!U$6:V$6,4)</f>
        <v>0</v>
      </c>
      <c r="K103" s="219">
        <f>COUNTIF('隠しシート（記入不要）'!U$6:V$6,5)</f>
        <v>0</v>
      </c>
    </row>
    <row r="104" spans="3:11" ht="17.25" hidden="1">
      <c r="C104" s="218">
        <v>8</v>
      </c>
      <c r="D104" s="219">
        <f>COUNTIF('隠しシート（記入不要）'!W$5:X$5,1)</f>
        <v>0</v>
      </c>
      <c r="E104" s="219">
        <f>COUNTIF('隠しシート（記入不要）'!W$5:X$5,2)</f>
        <v>0</v>
      </c>
      <c r="F104" s="219">
        <f>COUNTIF('隠しシート（記入不要）'!W$5:X$5,3)</f>
        <v>0</v>
      </c>
      <c r="G104" s="219">
        <f>COUNTIF('隠しシート（記入不要）'!W$6:X$6,1)</f>
        <v>0</v>
      </c>
      <c r="H104" s="219">
        <f>COUNTIF('隠しシート（記入不要）'!W$6:X$6,2)</f>
        <v>0</v>
      </c>
      <c r="I104" s="219">
        <f>COUNTIF('隠しシート（記入不要）'!W$6:X$6,3)</f>
        <v>0</v>
      </c>
      <c r="J104" s="219">
        <f>COUNTIF('隠しシート（記入不要）'!W$6:X$6,4)</f>
        <v>0</v>
      </c>
      <c r="K104" s="219">
        <f>COUNTIF('隠しシート（記入不要）'!W$6:X$6,5)</f>
        <v>0</v>
      </c>
    </row>
    <row r="105" spans="3:11" ht="17.25" hidden="1">
      <c r="C105" s="218">
        <v>9</v>
      </c>
      <c r="D105" s="219">
        <f>COUNTIF('隠しシート（記入不要）'!Y$5:Z$5,1)</f>
        <v>0</v>
      </c>
      <c r="E105" s="219">
        <f>COUNTIF('隠しシート（記入不要）'!Y$5:Z$5,2)</f>
        <v>0</v>
      </c>
      <c r="F105" s="219">
        <f>COUNTIF('隠しシート（記入不要）'!Y$5:Z$5,3)</f>
        <v>0</v>
      </c>
      <c r="G105" s="219">
        <f>COUNTIF('隠しシート（記入不要）'!Y$6:Z$6,1)</f>
        <v>0</v>
      </c>
      <c r="H105" s="219">
        <f>COUNTIF('隠しシート（記入不要）'!Y$6:Z$6,2)</f>
        <v>0</v>
      </c>
      <c r="I105" s="219">
        <f>COUNTIF('隠しシート（記入不要）'!Y$6:Z$6,3)</f>
        <v>0</v>
      </c>
      <c r="J105" s="219">
        <f>COUNTIF('隠しシート（記入不要）'!Y$6:Z$6,4)</f>
        <v>0</v>
      </c>
      <c r="K105" s="219">
        <f>COUNTIF('隠しシート（記入不要）'!Y$6:Z$6,5)</f>
        <v>0</v>
      </c>
    </row>
    <row r="106" spans="3:11" ht="15" customHeight="1" hidden="1">
      <c r="C106" s="218">
        <v>10</v>
      </c>
      <c r="D106" s="219">
        <f>COUNTIF('隠しシート（記入不要）'!AA$5:AB$5,1)</f>
        <v>0</v>
      </c>
      <c r="E106" s="219">
        <f>COUNTIF('隠しシート（記入不要）'!AA$5:AB$5,2)</f>
        <v>0</v>
      </c>
      <c r="F106" s="219">
        <f>COUNTIF('隠しシート（記入不要）'!AA$5:AB$5,3)</f>
        <v>0</v>
      </c>
      <c r="G106" s="219">
        <f>COUNTIF('隠しシート（記入不要）'!AA$6:AB$6,1)</f>
        <v>0</v>
      </c>
      <c r="H106" s="219">
        <f>COUNTIF('隠しシート（記入不要）'!AA$6:AB$6,2)</f>
        <v>0</v>
      </c>
      <c r="I106" s="219">
        <f>COUNTIF('隠しシート（記入不要）'!AA$6:AB$6,3)</f>
        <v>0</v>
      </c>
      <c r="J106" s="219">
        <f>COUNTIF('隠しシート（記入不要）'!AA$6:AB$6,4)</f>
        <v>0</v>
      </c>
      <c r="K106" s="219">
        <f>COUNTIF('隠しシート（記入不要）'!AA$6:AB$6,5)</f>
        <v>0</v>
      </c>
    </row>
    <row r="107" spans="1:11" s="204" customFormat="1" ht="15" customHeight="1" hidden="1">
      <c r="A107" s="220"/>
      <c r="B107" s="221"/>
      <c r="C107" s="218">
        <v>11</v>
      </c>
      <c r="D107" s="219">
        <f>COUNTIF('隠しシート（記入不要）'!AC$5:AD$5,1)</f>
        <v>0</v>
      </c>
      <c r="E107" s="219">
        <f>COUNTIF('隠しシート（記入不要）'!AC$5:AD$5,2)</f>
        <v>0</v>
      </c>
      <c r="F107" s="219">
        <f>COUNTIF('隠しシート（記入不要）'!AC$5:AD$5,3)</f>
        <v>0</v>
      </c>
      <c r="G107" s="219">
        <f>COUNTIF('隠しシート（記入不要）'!AC$6:AD$6,1)</f>
        <v>0</v>
      </c>
      <c r="H107" s="219">
        <f>COUNTIF('隠しシート（記入不要）'!AC$6:AD$6,2)</f>
        <v>0</v>
      </c>
      <c r="I107" s="219">
        <f>COUNTIF('隠しシート（記入不要）'!AC$6:AD$6,3)</f>
        <v>0</v>
      </c>
      <c r="J107" s="219">
        <f>COUNTIF('隠しシート（記入不要）'!AC$6:AD$6,4)</f>
        <v>0</v>
      </c>
      <c r="K107" s="219">
        <f>COUNTIF('隠しシート（記入不要）'!AC$6:AD$6,5)</f>
        <v>0</v>
      </c>
    </row>
    <row r="108" spans="1:11" s="204" customFormat="1" ht="15" customHeight="1" hidden="1">
      <c r="A108" s="220"/>
      <c r="B108" s="221"/>
      <c r="C108" s="218">
        <v>12</v>
      </c>
      <c r="D108" s="219">
        <f>COUNTIF('隠しシート（記入不要）'!AE$5:AF$5,1)</f>
        <v>0</v>
      </c>
      <c r="E108" s="219">
        <f>COUNTIF('隠しシート（記入不要）'!AE$5:AF$5,2)</f>
        <v>0</v>
      </c>
      <c r="F108" s="219">
        <f>COUNTIF('隠しシート（記入不要）'!AE$5:AF$5,3)</f>
        <v>0</v>
      </c>
      <c r="G108" s="219">
        <f>COUNTIF('隠しシート（記入不要）'!AE$6:AF$6,1)</f>
        <v>0</v>
      </c>
      <c r="H108" s="219">
        <f>COUNTIF('隠しシート（記入不要）'!AE$6:AF$6,2)</f>
        <v>0</v>
      </c>
      <c r="I108" s="219">
        <f>COUNTIF('隠しシート（記入不要）'!AE$6:AF$6,3)</f>
        <v>0</v>
      </c>
      <c r="J108" s="219">
        <f>COUNTIF('隠しシート（記入不要）'!AE$6:AF$6,4)</f>
        <v>0</v>
      </c>
      <c r="K108" s="219">
        <f>COUNTIF('隠しシート（記入不要）'!AE$6:AF$6,5)</f>
        <v>0</v>
      </c>
    </row>
    <row r="109" spans="1:11" s="204" customFormat="1" ht="15" customHeight="1" hidden="1">
      <c r="A109" s="220"/>
      <c r="B109" s="221"/>
      <c r="C109" s="218">
        <v>13</v>
      </c>
      <c r="D109" s="219">
        <f>COUNTIF('隠しシート（記入不要）'!AG$5:AH$5,1)</f>
        <v>0</v>
      </c>
      <c r="E109" s="219">
        <f>COUNTIF('隠しシート（記入不要）'!AG$5:AH$5,2)</f>
        <v>0</v>
      </c>
      <c r="F109" s="219">
        <f>COUNTIF('隠しシート（記入不要）'!AG$5:AH$5,3)</f>
        <v>0</v>
      </c>
      <c r="G109" s="219">
        <f>COUNTIF('隠しシート（記入不要）'!AG$6:AH$6,1)</f>
        <v>0</v>
      </c>
      <c r="H109" s="219">
        <f>COUNTIF('隠しシート（記入不要）'!AG$6:AH$6,2)</f>
        <v>0</v>
      </c>
      <c r="I109" s="219">
        <f>COUNTIF('隠しシート（記入不要）'!AG$6:AH$6,3)</f>
        <v>0</v>
      </c>
      <c r="J109" s="219">
        <f>COUNTIF('隠しシート（記入不要）'!AG$6:AH$6,4)</f>
        <v>0</v>
      </c>
      <c r="K109" s="219">
        <f>COUNTIF('隠しシート（記入不要）'!AG$6:AH$6,5)</f>
        <v>0</v>
      </c>
    </row>
    <row r="110" spans="1:11" s="204" customFormat="1" ht="15" customHeight="1" hidden="1">
      <c r="A110" s="220"/>
      <c r="B110" s="221"/>
      <c r="C110" s="218">
        <v>14</v>
      </c>
      <c r="D110" s="219">
        <f>COUNTIF('隠しシート（記入不要）'!AI$5:AJ$5,1)</f>
        <v>0</v>
      </c>
      <c r="E110" s="219">
        <f>COUNTIF('隠しシート（記入不要）'!AI$5:AJ$5,2)</f>
        <v>0</v>
      </c>
      <c r="F110" s="219">
        <f>COUNTIF('隠しシート（記入不要）'!AI$5:AJ$5,3)</f>
        <v>0</v>
      </c>
      <c r="G110" s="219">
        <f>COUNTIF('隠しシート（記入不要）'!AI$6:AJ$6,1)</f>
        <v>0</v>
      </c>
      <c r="H110" s="219">
        <f>COUNTIF('隠しシート（記入不要）'!AI$6:AJ$6,2)</f>
        <v>0</v>
      </c>
      <c r="I110" s="219">
        <f>COUNTIF('隠しシート（記入不要）'!AI$6:AJ$6,3)</f>
        <v>0</v>
      </c>
      <c r="J110" s="219">
        <f>COUNTIF('隠しシート（記入不要）'!AI$6:AJ$6,4)</f>
        <v>0</v>
      </c>
      <c r="K110" s="219">
        <f>COUNTIF('隠しシート（記入不要）'!AI$6:AJ$6,5)</f>
        <v>0</v>
      </c>
    </row>
    <row r="111" spans="1:11" s="204" customFormat="1" ht="15" customHeight="1" hidden="1">
      <c r="A111" s="220"/>
      <c r="B111" s="221"/>
      <c r="C111" s="218">
        <v>15</v>
      </c>
      <c r="D111" s="219">
        <f>COUNTIF('隠しシート（記入不要）'!AK$5:AL$5,1)</f>
        <v>0</v>
      </c>
      <c r="E111" s="219">
        <f>COUNTIF('隠しシート（記入不要）'!AK$5:AL$5,2)</f>
        <v>0</v>
      </c>
      <c r="F111" s="219">
        <f>COUNTIF('隠しシート（記入不要）'!AK$5:AL$5,3)</f>
        <v>0</v>
      </c>
      <c r="G111" s="219">
        <f>COUNTIF('隠しシート（記入不要）'!AK$6:AL$6,1)</f>
        <v>0</v>
      </c>
      <c r="H111" s="219">
        <f>COUNTIF('隠しシート（記入不要）'!AK$6:AL$6,2)</f>
        <v>0</v>
      </c>
      <c r="I111" s="219">
        <f>COUNTIF('隠しシート（記入不要）'!AK$6:AL$6,3)</f>
        <v>0</v>
      </c>
      <c r="J111" s="219">
        <f>COUNTIF('隠しシート（記入不要）'!AK$6:AL$6,4)</f>
        <v>0</v>
      </c>
      <c r="K111" s="219">
        <f>COUNTIF('隠しシート（記入不要）'!AK$6:AL$6,5)</f>
        <v>0</v>
      </c>
    </row>
    <row r="112" spans="1:11" s="204" customFormat="1" ht="15" customHeight="1" hidden="1">
      <c r="A112" s="220"/>
      <c r="B112" s="221"/>
      <c r="C112" s="218">
        <v>16</v>
      </c>
      <c r="D112" s="219">
        <f>COUNTIF('隠しシート（記入不要）'!AM$5:AN$5,1)</f>
        <v>0</v>
      </c>
      <c r="E112" s="219">
        <f>COUNTIF('隠しシート（記入不要）'!AM$5:AN$5,2)</f>
        <v>0</v>
      </c>
      <c r="F112" s="219">
        <f>COUNTIF('隠しシート（記入不要）'!AM$5:AN$5,3)</f>
        <v>0</v>
      </c>
      <c r="G112" s="219">
        <f>COUNTIF('隠しシート（記入不要）'!AM$6:AN$6,1)</f>
        <v>0</v>
      </c>
      <c r="H112" s="219">
        <f>COUNTIF('隠しシート（記入不要）'!AM$6:AN$6,2)</f>
        <v>0</v>
      </c>
      <c r="I112" s="219">
        <f>COUNTIF('隠しシート（記入不要）'!AM$6:AN$6,3)</f>
        <v>0</v>
      </c>
      <c r="J112" s="219">
        <f>COUNTIF('隠しシート（記入不要）'!AM$6:AN$6,4)</f>
        <v>0</v>
      </c>
      <c r="K112" s="219">
        <f>COUNTIF('隠しシート（記入不要）'!AM$6:AN$6,5)</f>
        <v>0</v>
      </c>
    </row>
    <row r="113" spans="1:11" s="204" customFormat="1" ht="15" customHeight="1" hidden="1">
      <c r="A113" s="220"/>
      <c r="B113" s="221"/>
      <c r="C113" s="218">
        <v>17</v>
      </c>
      <c r="D113" s="219">
        <f>COUNTIF('隠しシート（記入不要）'!AO$5:AP$5,1)</f>
        <v>0</v>
      </c>
      <c r="E113" s="219">
        <f>COUNTIF('隠しシート（記入不要）'!AO$5:AP$5,2)</f>
        <v>0</v>
      </c>
      <c r="F113" s="219">
        <f>COUNTIF('隠しシート（記入不要）'!AO$5:AP$5,3)</f>
        <v>0</v>
      </c>
      <c r="G113" s="219">
        <f>COUNTIF('隠しシート（記入不要）'!AO$6:AP$6,1)</f>
        <v>0</v>
      </c>
      <c r="H113" s="219">
        <f>COUNTIF('隠しシート（記入不要）'!AO$6:AP$6,2)</f>
        <v>0</v>
      </c>
      <c r="I113" s="219">
        <f>COUNTIF('隠しシート（記入不要）'!AO$6:AP$6,3)</f>
        <v>0</v>
      </c>
      <c r="J113" s="219">
        <f>COUNTIF('隠しシート（記入不要）'!AO$6:AP$6,4)</f>
        <v>0</v>
      </c>
      <c r="K113" s="219">
        <f>COUNTIF('隠しシート（記入不要）'!AO$6:AP$6,5)</f>
        <v>0</v>
      </c>
    </row>
    <row r="114" spans="1:11" s="204" customFormat="1" ht="15" customHeight="1" hidden="1">
      <c r="A114" s="220"/>
      <c r="B114" s="221"/>
      <c r="C114" s="218">
        <v>18</v>
      </c>
      <c r="D114" s="219">
        <f>COUNTIF('隠しシート（記入不要）'!AQ$5:AR$5,1)</f>
        <v>0</v>
      </c>
      <c r="E114" s="219">
        <f>COUNTIF('隠しシート（記入不要）'!AQ$5:AR$5,2)</f>
        <v>0</v>
      </c>
      <c r="F114" s="219">
        <f>COUNTIF('隠しシート（記入不要）'!AQ$5:AR$5,3)</f>
        <v>0</v>
      </c>
      <c r="G114" s="219">
        <f>COUNTIF('隠しシート（記入不要）'!AQ$6:AR$6,1)</f>
        <v>0</v>
      </c>
      <c r="H114" s="219">
        <f>COUNTIF('隠しシート（記入不要）'!AQ$6:AR$6,2)</f>
        <v>0</v>
      </c>
      <c r="I114" s="219">
        <f>COUNTIF('隠しシート（記入不要）'!AQ$6:AR$6,3)</f>
        <v>0</v>
      </c>
      <c r="J114" s="219">
        <f>COUNTIF('隠しシート（記入不要）'!AQ$6:AR$6,4)</f>
        <v>0</v>
      </c>
      <c r="K114" s="219">
        <f>COUNTIF('隠しシート（記入不要）'!AQ$6:AR$6,5)</f>
        <v>0</v>
      </c>
    </row>
    <row r="115" spans="1:11" s="204" customFormat="1" ht="15" customHeight="1" hidden="1">
      <c r="A115" s="220"/>
      <c r="B115" s="221"/>
      <c r="C115" s="218">
        <v>19</v>
      </c>
      <c r="D115" s="219">
        <f>COUNTIF('隠しシート（記入不要）'!AS$5:AT$5,1)</f>
        <v>0</v>
      </c>
      <c r="E115" s="219">
        <f>COUNTIF('隠しシート（記入不要）'!AS$5:AT$5,2)</f>
        <v>0</v>
      </c>
      <c r="F115" s="219">
        <f>COUNTIF('隠しシート（記入不要）'!AS$5:AT$5,3)</f>
        <v>0</v>
      </c>
      <c r="G115" s="219">
        <f>COUNTIF('隠しシート（記入不要）'!AS$6:AT$6,1)</f>
        <v>0</v>
      </c>
      <c r="H115" s="219">
        <f>COUNTIF('隠しシート（記入不要）'!AS$6:AT$6,2)</f>
        <v>0</v>
      </c>
      <c r="I115" s="219">
        <f>COUNTIF('隠しシート（記入不要）'!AS$6:AT$6,3)</f>
        <v>0</v>
      </c>
      <c r="J115" s="219">
        <f>COUNTIF('隠しシート（記入不要）'!AS$6:AT$6,4)</f>
        <v>0</v>
      </c>
      <c r="K115" s="219">
        <f>COUNTIF('隠しシート（記入不要）'!AS$6:AT$6,5)</f>
        <v>0</v>
      </c>
    </row>
    <row r="116" spans="3:11" ht="15" customHeight="1" hidden="1">
      <c r="C116" s="218">
        <v>20</v>
      </c>
      <c r="D116" s="219">
        <f>COUNTIF('隠しシート（記入不要）'!AU$5:AV$5,1)</f>
        <v>0</v>
      </c>
      <c r="E116" s="219">
        <f>COUNTIF('隠しシート（記入不要）'!AU$5:AV$5,2)</f>
        <v>0</v>
      </c>
      <c r="F116" s="219">
        <f>COUNTIF('隠しシート（記入不要）'!AU$5:AV$5,3)</f>
        <v>0</v>
      </c>
      <c r="G116" s="219">
        <f>COUNTIF('隠しシート（記入不要）'!AU$6:AV$6,1)</f>
        <v>0</v>
      </c>
      <c r="H116" s="219">
        <f>COUNTIF('隠しシート（記入不要）'!AU$6:AV$6,2)</f>
        <v>0</v>
      </c>
      <c r="I116" s="219">
        <f>COUNTIF('隠しシート（記入不要）'!AU$6:AV$6,3)</f>
        <v>0</v>
      </c>
      <c r="J116" s="219">
        <f>COUNTIF('隠しシート（記入不要）'!AU$6:AV$6,4)</f>
        <v>0</v>
      </c>
      <c r="K116" s="219">
        <f>COUNTIF('隠しシート（記入不要）'!AU$6:AV$6,5)</f>
        <v>0</v>
      </c>
    </row>
    <row r="117" spans="3:11" ht="15" customHeight="1" hidden="1">
      <c r="C117" s="218">
        <v>21</v>
      </c>
      <c r="D117" s="219">
        <f>COUNTIF('隠しシート（記入不要）'!AW$5:AX$5,1)</f>
        <v>0</v>
      </c>
      <c r="E117" s="219">
        <f>COUNTIF('隠しシート（記入不要）'!AW$5:AX$5,2)</f>
        <v>0</v>
      </c>
      <c r="F117" s="219">
        <f>COUNTIF('隠しシート（記入不要）'!AW$5:AX$5,3)</f>
        <v>0</v>
      </c>
      <c r="G117" s="219">
        <f>COUNTIF('隠しシート（記入不要）'!AW$6:AX$6,1)</f>
        <v>0</v>
      </c>
      <c r="H117" s="219">
        <f>COUNTIF('隠しシート（記入不要）'!AW$6:AX$6,2)</f>
        <v>0</v>
      </c>
      <c r="I117" s="219">
        <f>COUNTIF('隠しシート（記入不要）'!AW$6:AX$6,3)</f>
        <v>0</v>
      </c>
      <c r="J117" s="219">
        <f>COUNTIF('隠しシート（記入不要）'!AW$6:AX$6,4)</f>
        <v>0</v>
      </c>
      <c r="K117" s="219">
        <f>COUNTIF('隠しシート（記入不要）'!AW$6:AX$6,5)</f>
        <v>0</v>
      </c>
    </row>
    <row r="118" spans="3:11" ht="15" customHeight="1" hidden="1">
      <c r="C118" s="218">
        <v>22</v>
      </c>
      <c r="D118" s="219">
        <f>COUNTIF('隠しシート（記入不要）'!AY$5:AZ$5,1)</f>
        <v>0</v>
      </c>
      <c r="E118" s="219">
        <f>COUNTIF('隠しシート（記入不要）'!AY$5:AZ$5,2)</f>
        <v>0</v>
      </c>
      <c r="F118" s="219">
        <f>COUNTIF('隠しシート（記入不要）'!AY$5:AZ$5,3)</f>
        <v>0</v>
      </c>
      <c r="G118" s="219">
        <f>COUNTIF('隠しシート（記入不要）'!AY$6:AZ$6,1)</f>
        <v>0</v>
      </c>
      <c r="H118" s="219">
        <f>COUNTIF('隠しシート（記入不要）'!AY$6:AZ$6,2)</f>
        <v>0</v>
      </c>
      <c r="I118" s="219">
        <f>COUNTIF('隠しシート（記入不要）'!AY$6:AZ$6,3)</f>
        <v>0</v>
      </c>
      <c r="J118" s="219">
        <f>COUNTIF('隠しシート（記入不要）'!AY$6:AZ$6,4)</f>
        <v>0</v>
      </c>
      <c r="K118" s="219">
        <f>COUNTIF('隠しシート（記入不要）'!AY$6:AZ$6,5)</f>
        <v>0</v>
      </c>
    </row>
    <row r="119" spans="3:11" ht="15" customHeight="1" hidden="1">
      <c r="C119" s="218">
        <v>23</v>
      </c>
      <c r="D119" s="219">
        <f>COUNTIF('隠しシート（記入不要）'!BA$5:BB$5,1)</f>
        <v>0</v>
      </c>
      <c r="E119" s="219">
        <f>COUNTIF('隠しシート（記入不要）'!BA$5:BB$5,2)</f>
        <v>0</v>
      </c>
      <c r="F119" s="219">
        <f>COUNTIF('隠しシート（記入不要）'!BA$5:BB$5,3)</f>
        <v>0</v>
      </c>
      <c r="G119" s="219">
        <f>COUNTIF('隠しシート（記入不要）'!BA$6:BB$6,1)</f>
        <v>0</v>
      </c>
      <c r="H119" s="219">
        <f>COUNTIF('隠しシート（記入不要）'!BA$6:BB$6,2)</f>
        <v>0</v>
      </c>
      <c r="I119" s="219">
        <f>COUNTIF('隠しシート（記入不要）'!BA$6:BB$6,3)</f>
        <v>0</v>
      </c>
      <c r="J119" s="219">
        <f>COUNTIF('隠しシート（記入不要）'!BA$6:BB$6,4)</f>
        <v>0</v>
      </c>
      <c r="K119" s="219">
        <f>COUNTIF('隠しシート（記入不要）'!BA$6:BB$6,5)</f>
        <v>0</v>
      </c>
    </row>
    <row r="120" spans="3:11" ht="15" customHeight="1" hidden="1">
      <c r="C120" s="218">
        <v>24</v>
      </c>
      <c r="D120" s="219">
        <f>COUNTIF('隠しシート（記入不要）'!BC$5:BD$5,1)</f>
        <v>0</v>
      </c>
      <c r="E120" s="219">
        <f>COUNTIF('隠しシート（記入不要）'!BC$5:BD$5,2)</f>
        <v>0</v>
      </c>
      <c r="F120" s="219">
        <f>COUNTIF('隠しシート（記入不要）'!BC$5:BD$5,3)</f>
        <v>0</v>
      </c>
      <c r="G120" s="219">
        <f>COUNTIF('隠しシート（記入不要）'!BC$6:BD$6,1)</f>
        <v>0</v>
      </c>
      <c r="H120" s="219">
        <f>COUNTIF('隠しシート（記入不要）'!BC$6:BD$6,2)</f>
        <v>0</v>
      </c>
      <c r="I120" s="219">
        <f>COUNTIF('隠しシート（記入不要）'!BC$6:BD$6,3)</f>
        <v>0</v>
      </c>
      <c r="J120" s="219">
        <f>COUNTIF('隠しシート（記入不要）'!BC$6:BD$6,4)</f>
        <v>0</v>
      </c>
      <c r="K120" s="219">
        <f>COUNTIF('隠しシート（記入不要）'!BC$6:BD$6,5)</f>
        <v>0</v>
      </c>
    </row>
    <row r="121" spans="3:11" ht="15" customHeight="1" hidden="1">
      <c r="C121" s="218">
        <v>25</v>
      </c>
      <c r="D121" s="219">
        <f>COUNTIF('隠しシート（記入不要）'!BE$5:BF$5,1)</f>
        <v>0</v>
      </c>
      <c r="E121" s="219">
        <f>COUNTIF('隠しシート（記入不要）'!BE$5:BF$5,2)</f>
        <v>0</v>
      </c>
      <c r="F121" s="219">
        <f>COUNTIF('隠しシート（記入不要）'!BE$5:BF$5,3)</f>
        <v>0</v>
      </c>
      <c r="G121" s="219">
        <f>COUNTIF('隠しシート（記入不要）'!BE$6:BF$6,1)</f>
        <v>0</v>
      </c>
      <c r="H121" s="219">
        <f>COUNTIF('隠しシート（記入不要）'!BE$6:BF$6,2)</f>
        <v>0</v>
      </c>
      <c r="I121" s="219">
        <f>COUNTIF('隠しシート（記入不要）'!BE$6:BF$6,3)</f>
        <v>0</v>
      </c>
      <c r="J121" s="219">
        <f>COUNTIF('隠しシート（記入不要）'!BE$6:BF$6,4)</f>
        <v>0</v>
      </c>
      <c r="K121" s="219">
        <f>COUNTIF('隠しシート（記入不要）'!BE$6:BF$6,5)</f>
        <v>0</v>
      </c>
    </row>
    <row r="122" spans="3:11" ht="15" customHeight="1" hidden="1">
      <c r="C122" s="218">
        <v>26</v>
      </c>
      <c r="D122" s="219">
        <f>COUNTIF('隠しシート（記入不要）'!BG$5:BH$5,1)</f>
        <v>0</v>
      </c>
      <c r="E122" s="219">
        <f>COUNTIF('隠しシート（記入不要）'!BG$5:BH$5,2)</f>
        <v>0</v>
      </c>
      <c r="F122" s="219">
        <f>COUNTIF('隠しシート（記入不要）'!BG$5:BH$5,3)</f>
        <v>0</v>
      </c>
      <c r="G122" s="219">
        <f>COUNTIF('隠しシート（記入不要）'!BG$6:BH$6,1)</f>
        <v>0</v>
      </c>
      <c r="H122" s="219">
        <f>COUNTIF('隠しシート（記入不要）'!BG$6:BH$6,2)</f>
        <v>0</v>
      </c>
      <c r="I122" s="219">
        <f>COUNTIF('隠しシート（記入不要）'!BG$6:BH$6,3)</f>
        <v>0</v>
      </c>
      <c r="J122" s="219">
        <f>COUNTIF('隠しシート（記入不要）'!BG$6:BH$6,4)</f>
        <v>0</v>
      </c>
      <c r="K122" s="219">
        <f>COUNTIF('隠しシート（記入不要）'!BG$6:BH$6,5)</f>
        <v>0</v>
      </c>
    </row>
    <row r="123" spans="3:11" ht="15" customHeight="1" hidden="1">
      <c r="C123" s="218">
        <v>27</v>
      </c>
      <c r="D123" s="219">
        <f>COUNTIF('隠しシート（記入不要）'!BI$5:BJ$5,1)</f>
        <v>0</v>
      </c>
      <c r="E123" s="219">
        <f>COUNTIF('隠しシート（記入不要）'!BI$5:BJ$5,2)</f>
        <v>0</v>
      </c>
      <c r="F123" s="219">
        <f>COUNTIF('隠しシート（記入不要）'!BI$5:BJ$5,3)</f>
        <v>0</v>
      </c>
      <c r="G123" s="219">
        <f>COUNTIF('隠しシート（記入不要）'!BI$6:BJ$6,1)</f>
        <v>0</v>
      </c>
      <c r="H123" s="219">
        <f>COUNTIF('隠しシート（記入不要）'!BI$6:BJ$6,2)</f>
        <v>0</v>
      </c>
      <c r="I123" s="219">
        <f>COUNTIF('隠しシート（記入不要）'!BI$6:BJ$6,3)</f>
        <v>0</v>
      </c>
      <c r="J123" s="219">
        <f>COUNTIF('隠しシート（記入不要）'!BI$6:BJ$6,4)</f>
        <v>0</v>
      </c>
      <c r="K123" s="219">
        <f>COUNTIF('隠しシート（記入不要）'!BI$6:BJ$6,5)</f>
        <v>0</v>
      </c>
    </row>
    <row r="124" spans="3:11" ht="15" customHeight="1" hidden="1">
      <c r="C124" s="218">
        <v>28</v>
      </c>
      <c r="D124" s="219">
        <f>COUNTIF('隠しシート（記入不要）'!BK$5:BL$5,1)</f>
        <v>0</v>
      </c>
      <c r="E124" s="219">
        <f>COUNTIF('隠しシート（記入不要）'!BK$5:BL$5,2)</f>
        <v>0</v>
      </c>
      <c r="F124" s="219">
        <f>COUNTIF('隠しシート（記入不要）'!BK$5:BL$5,3)</f>
        <v>0</v>
      </c>
      <c r="G124" s="219">
        <f>COUNTIF('隠しシート（記入不要）'!BK$6:BL$6,1)</f>
        <v>0</v>
      </c>
      <c r="H124" s="219">
        <f>COUNTIF('隠しシート（記入不要）'!BK$6:BL$6,2)</f>
        <v>0</v>
      </c>
      <c r="I124" s="219">
        <f>COUNTIF('隠しシート（記入不要）'!BK$6:BL$6,3)</f>
        <v>0</v>
      </c>
      <c r="J124" s="219">
        <f>COUNTIF('隠しシート（記入不要）'!BK$6:BL$6,4)</f>
        <v>0</v>
      </c>
      <c r="K124" s="219">
        <f>COUNTIF('隠しシート（記入不要）'!BK$6:BL$6,5)</f>
        <v>0</v>
      </c>
    </row>
    <row r="125" spans="3:11" ht="15" customHeight="1" hidden="1">
      <c r="C125" s="218">
        <v>29</v>
      </c>
      <c r="D125" s="219">
        <f>COUNTIF('隠しシート（記入不要）'!BM$5:BN$5,1)</f>
        <v>0</v>
      </c>
      <c r="E125" s="219">
        <f>COUNTIF('隠しシート（記入不要）'!BM$5:BN$5,2)</f>
        <v>0</v>
      </c>
      <c r="F125" s="219">
        <f>COUNTIF('隠しシート（記入不要）'!BM$5:BN$5,3)</f>
        <v>0</v>
      </c>
      <c r="G125" s="219">
        <f>COUNTIF('隠しシート（記入不要）'!BM$6:BN$6,1)</f>
        <v>0</v>
      </c>
      <c r="H125" s="219">
        <f>COUNTIF('隠しシート（記入不要）'!BM$6:BN$6,2)</f>
        <v>0</v>
      </c>
      <c r="I125" s="219">
        <f>COUNTIF('隠しシート（記入不要）'!BM$6:BN$6,3)</f>
        <v>0</v>
      </c>
      <c r="J125" s="219">
        <f>COUNTIF('隠しシート（記入不要）'!BM$6:BN$6,4)</f>
        <v>0</v>
      </c>
      <c r="K125" s="219">
        <f>COUNTIF('隠しシート（記入不要）'!BM$6:BN$6,5)</f>
        <v>0</v>
      </c>
    </row>
    <row r="126" spans="3:11" ht="15" customHeight="1" hidden="1">
      <c r="C126" s="218">
        <v>30</v>
      </c>
      <c r="D126" s="219">
        <f>COUNTIF('隠しシート（記入不要）'!BO$5:BP$5,1)</f>
        <v>0</v>
      </c>
      <c r="E126" s="219">
        <f>COUNTIF('隠しシート（記入不要）'!BO$5:BP$5,2)</f>
        <v>0</v>
      </c>
      <c r="F126" s="219">
        <f>COUNTIF('隠しシート（記入不要）'!BO$5:BP$5,3)</f>
        <v>0</v>
      </c>
      <c r="G126" s="219">
        <f>COUNTIF('隠しシート（記入不要）'!BO$6:BP$6,1)</f>
        <v>0</v>
      </c>
      <c r="H126" s="219">
        <f>COUNTIF('隠しシート（記入不要）'!BO$6:BP$6,2)</f>
        <v>0</v>
      </c>
      <c r="I126" s="219">
        <f>COUNTIF('隠しシート（記入不要）'!BO$6:BP$6,3)</f>
        <v>0</v>
      </c>
      <c r="J126" s="219">
        <f>COUNTIF('隠しシート（記入不要）'!BO$6:BP$6,4)</f>
        <v>0</v>
      </c>
      <c r="K126" s="219">
        <f>COUNTIF('隠しシート（記入不要）'!BO$6:BP$6,5)</f>
        <v>0</v>
      </c>
    </row>
    <row r="127" spans="3:11" ht="15" customHeight="1" hidden="1">
      <c r="C127" s="218">
        <v>31</v>
      </c>
      <c r="D127" s="219">
        <f>COUNTIF('隠しシート（記入不要）'!BQ$5:BR$5,1)</f>
        <v>0</v>
      </c>
      <c r="E127" s="219">
        <f>COUNTIF('隠しシート（記入不要）'!BQ$5:BR$5,2)</f>
        <v>0</v>
      </c>
      <c r="F127" s="219">
        <f>COUNTIF('隠しシート（記入不要）'!BQ$5:BR$5,3)</f>
        <v>0</v>
      </c>
      <c r="G127" s="219">
        <f>COUNTIF('隠しシート（記入不要）'!BQ$6:BR$6,1)</f>
        <v>0</v>
      </c>
      <c r="H127" s="219">
        <f>COUNTIF('隠しシート（記入不要）'!BQ$6:BR$6,2)</f>
        <v>0</v>
      </c>
      <c r="I127" s="219">
        <f>COUNTIF('隠しシート（記入不要）'!BQ$6:BR$6,3)</f>
        <v>0</v>
      </c>
      <c r="J127" s="219">
        <f>COUNTIF('隠しシート（記入不要）'!BQ$6:BR$6,4)</f>
        <v>0</v>
      </c>
      <c r="K127" s="219">
        <f>COUNTIF('隠しシート（記入不要）'!BQ$6:BR$6,5)</f>
        <v>0</v>
      </c>
    </row>
    <row r="128" spans="3:11" ht="15" customHeight="1" hidden="1">
      <c r="C128" s="218">
        <v>32</v>
      </c>
      <c r="D128" s="219">
        <f>COUNTIF('隠しシート（記入不要）'!BS$5:BT$5,1)</f>
        <v>0</v>
      </c>
      <c r="E128" s="219">
        <f>COUNTIF('隠しシート（記入不要）'!BS$5:BT$5,2)</f>
        <v>0</v>
      </c>
      <c r="F128" s="219">
        <f>COUNTIF('隠しシート（記入不要）'!BS$5:BT$5,3)</f>
        <v>0</v>
      </c>
      <c r="G128" s="219">
        <f>COUNTIF('隠しシート（記入不要）'!BS$6:BT$6,1)</f>
        <v>0</v>
      </c>
      <c r="H128" s="219">
        <f>COUNTIF('隠しシート（記入不要）'!BS$6:BT$6,2)</f>
        <v>0</v>
      </c>
      <c r="I128" s="219">
        <f>COUNTIF('隠しシート（記入不要）'!BS$6:BT$6,3)</f>
        <v>0</v>
      </c>
      <c r="J128" s="219">
        <f>COUNTIF('隠しシート（記入不要）'!BS$6:BT$6,4)</f>
        <v>0</v>
      </c>
      <c r="K128" s="219">
        <f>COUNTIF('隠しシート（記入不要）'!BS$6:BT$6,5)</f>
        <v>0</v>
      </c>
    </row>
    <row r="129" spans="3:11" ht="15" customHeight="1" hidden="1">
      <c r="C129" s="218">
        <v>33</v>
      </c>
      <c r="D129" s="219">
        <f>COUNTIF('隠しシート（記入不要）'!BU$5:BV$5,1)</f>
        <v>0</v>
      </c>
      <c r="E129" s="219">
        <f>COUNTIF('隠しシート（記入不要）'!BU$5:BV$5,2)</f>
        <v>0</v>
      </c>
      <c r="F129" s="219">
        <f>COUNTIF('隠しシート（記入不要）'!BU$5:BV$5,3)</f>
        <v>0</v>
      </c>
      <c r="G129" s="219">
        <f>COUNTIF('隠しシート（記入不要）'!BU$6:BV$6,1)</f>
        <v>0</v>
      </c>
      <c r="H129" s="219">
        <f>COUNTIF('隠しシート（記入不要）'!BU$6:BV$6,2)</f>
        <v>0</v>
      </c>
      <c r="I129" s="219">
        <f>COUNTIF('隠しシート（記入不要）'!BU$6:BV$6,3)</f>
        <v>0</v>
      </c>
      <c r="J129" s="219">
        <f>COUNTIF('隠しシート（記入不要）'!BU$6:BV$6,4)</f>
        <v>0</v>
      </c>
      <c r="K129" s="219">
        <f>COUNTIF('隠しシート（記入不要）'!BU$6:BV$6,5)</f>
        <v>0</v>
      </c>
    </row>
    <row r="130" spans="3:11" ht="15" customHeight="1" hidden="1">
      <c r="C130" s="218">
        <v>34</v>
      </c>
      <c r="D130" s="219">
        <f>COUNTIF('隠しシート（記入不要）'!BW$5:BX$5,1)</f>
        <v>0</v>
      </c>
      <c r="E130" s="219">
        <f>COUNTIF('隠しシート（記入不要）'!BW$5:BX$5,2)</f>
        <v>0</v>
      </c>
      <c r="F130" s="219">
        <f>COUNTIF('隠しシート（記入不要）'!BW$5:BX$5,3)</f>
        <v>0</v>
      </c>
      <c r="G130" s="219">
        <f>COUNTIF('隠しシート（記入不要）'!BW$6:BX$6,1)</f>
        <v>0</v>
      </c>
      <c r="H130" s="219">
        <f>COUNTIF('隠しシート（記入不要）'!BW$6:BX$6,2)</f>
        <v>0</v>
      </c>
      <c r="I130" s="219">
        <f>COUNTIF('隠しシート（記入不要）'!BW$6:BX$6,3)</f>
        <v>0</v>
      </c>
      <c r="J130" s="219">
        <f>COUNTIF('隠しシート（記入不要）'!BW$6:BX$6,4)</f>
        <v>0</v>
      </c>
      <c r="K130" s="219">
        <f>COUNTIF('隠しシート（記入不要）'!BW$6:BX$6,5)</f>
        <v>0</v>
      </c>
    </row>
    <row r="131" spans="3:11" ht="15" customHeight="1" hidden="1">
      <c r="C131" s="218">
        <v>35</v>
      </c>
      <c r="D131" s="219">
        <f>COUNTIF('隠しシート（記入不要）'!BY$5:BZ$5,1)</f>
        <v>0</v>
      </c>
      <c r="E131" s="219">
        <f>COUNTIF('隠しシート（記入不要）'!BY$5:BZ$5,2)</f>
        <v>0</v>
      </c>
      <c r="F131" s="219">
        <f>COUNTIF('隠しシート（記入不要）'!BY$5:BZ$5,3)</f>
        <v>0</v>
      </c>
      <c r="G131" s="219">
        <f>COUNTIF('隠しシート（記入不要）'!BY$6:BZ$6,1)</f>
        <v>0</v>
      </c>
      <c r="H131" s="219">
        <f>COUNTIF('隠しシート（記入不要）'!BY$6:BZ$6,2)</f>
        <v>0</v>
      </c>
      <c r="I131" s="219">
        <f>COUNTIF('隠しシート（記入不要）'!BY$6:BZ$6,3)</f>
        <v>0</v>
      </c>
      <c r="J131" s="219">
        <f>COUNTIF('隠しシート（記入不要）'!BY$6:BZ$6,4)</f>
        <v>0</v>
      </c>
      <c r="K131" s="219">
        <f>COUNTIF('隠しシート（記入不要）'!BY$6:BZ$6,5)</f>
        <v>0</v>
      </c>
    </row>
    <row r="132" spans="3:11" ht="15" customHeight="1" hidden="1">
      <c r="C132" s="218">
        <v>36</v>
      </c>
      <c r="D132" s="219">
        <f>COUNTIF('隠しシート（記入不要）'!CA$5:CB$5,1)</f>
        <v>0</v>
      </c>
      <c r="E132" s="219">
        <f>COUNTIF('隠しシート（記入不要）'!CA$5:CB$5,2)</f>
        <v>0</v>
      </c>
      <c r="F132" s="219">
        <f>COUNTIF('隠しシート（記入不要）'!CA$5:CB$5,3)</f>
        <v>0</v>
      </c>
      <c r="G132" s="219">
        <f>COUNTIF('隠しシート（記入不要）'!CA$6:CB$6,1)</f>
        <v>0</v>
      </c>
      <c r="H132" s="219">
        <f>COUNTIF('隠しシート（記入不要）'!CA$6:CB$6,2)</f>
        <v>0</v>
      </c>
      <c r="I132" s="219">
        <f>COUNTIF('隠しシート（記入不要）'!CA$6:CB$6,3)</f>
        <v>0</v>
      </c>
      <c r="J132" s="219">
        <f>COUNTIF('隠しシート（記入不要）'!CA$6:CB$6,4)</f>
        <v>0</v>
      </c>
      <c r="K132" s="219">
        <f>COUNTIF('隠しシート（記入不要）'!CA$6:CB$6,5)</f>
        <v>0</v>
      </c>
    </row>
    <row r="133" spans="3:11" ht="15" customHeight="1" hidden="1">
      <c r="C133" s="218">
        <v>37</v>
      </c>
      <c r="D133" s="219">
        <f>COUNTIF('隠しシート（記入不要）'!CC$5:CD$5,1)</f>
        <v>0</v>
      </c>
      <c r="E133" s="219">
        <f>COUNTIF('隠しシート（記入不要）'!CC$5:CD$5,2)</f>
        <v>0</v>
      </c>
      <c r="F133" s="219">
        <f>COUNTIF('隠しシート（記入不要）'!CC$5:CD$5,3)</f>
        <v>0</v>
      </c>
      <c r="G133" s="219">
        <f>COUNTIF('隠しシート（記入不要）'!CC$6:CD$6,1)</f>
        <v>0</v>
      </c>
      <c r="H133" s="219">
        <f>COUNTIF('隠しシート（記入不要）'!CC$6:CD$6,2)</f>
        <v>0</v>
      </c>
      <c r="I133" s="219">
        <f>COUNTIF('隠しシート（記入不要）'!CC$6:CD$6,3)</f>
        <v>0</v>
      </c>
      <c r="J133" s="219">
        <f>COUNTIF('隠しシート（記入不要）'!CC$6:CD$6,4)</f>
        <v>0</v>
      </c>
      <c r="K133" s="219">
        <f>COUNTIF('隠しシート（記入不要）'!CC$6:CD$6,5)</f>
        <v>0</v>
      </c>
    </row>
    <row r="134" spans="3:11" ht="15" customHeight="1" hidden="1">
      <c r="C134" s="218">
        <v>38</v>
      </c>
      <c r="D134" s="219">
        <f>COUNTIF('隠しシート（記入不要）'!CE$5:CF$5,1)</f>
        <v>0</v>
      </c>
      <c r="E134" s="219">
        <f>COUNTIF('隠しシート（記入不要）'!CE$5:CF$5,2)</f>
        <v>0</v>
      </c>
      <c r="F134" s="219">
        <f>COUNTIF('隠しシート（記入不要）'!CE$5:CF$5,3)</f>
        <v>0</v>
      </c>
      <c r="G134" s="219">
        <f>COUNTIF('隠しシート（記入不要）'!CE$6:CF$6,1)</f>
        <v>0</v>
      </c>
      <c r="H134" s="219">
        <f>COUNTIF('隠しシート（記入不要）'!CE$6:CF$6,2)</f>
        <v>0</v>
      </c>
      <c r="I134" s="219">
        <f>COUNTIF('隠しシート（記入不要）'!CE$6:CF$6,3)</f>
        <v>0</v>
      </c>
      <c r="J134" s="219">
        <f>COUNTIF('隠しシート（記入不要）'!CE$6:CF$6,4)</f>
        <v>0</v>
      </c>
      <c r="K134" s="219">
        <f>COUNTIF('隠しシート（記入不要）'!CE$6:CF$6,5)</f>
        <v>0</v>
      </c>
    </row>
    <row r="135" spans="3:11" ht="15" customHeight="1" hidden="1">
      <c r="C135" s="218">
        <v>39</v>
      </c>
      <c r="D135" s="219">
        <f>COUNTIF('隠しシート（記入不要）'!CG$5:CH$5,1)</f>
        <v>0</v>
      </c>
      <c r="E135" s="219">
        <f>COUNTIF('隠しシート（記入不要）'!CG$5:CH$5,2)</f>
        <v>0</v>
      </c>
      <c r="F135" s="219">
        <f>COUNTIF('隠しシート（記入不要）'!CG$5:CH$5,3)</f>
        <v>0</v>
      </c>
      <c r="G135" s="219">
        <f>COUNTIF('隠しシート（記入不要）'!CG$6:CH$6,1)</f>
        <v>0</v>
      </c>
      <c r="H135" s="219">
        <f>COUNTIF('隠しシート（記入不要）'!CG$6:CH$6,2)</f>
        <v>0</v>
      </c>
      <c r="I135" s="219">
        <f>COUNTIF('隠しシート（記入不要）'!CG$6:CH$6,3)</f>
        <v>0</v>
      </c>
      <c r="J135" s="219">
        <f>COUNTIF('隠しシート（記入不要）'!CG$6:CH$6,4)</f>
        <v>0</v>
      </c>
      <c r="K135" s="219">
        <f>COUNTIF('隠しシート（記入不要）'!CG$6:CH$6,5)</f>
        <v>0</v>
      </c>
    </row>
    <row r="136" spans="3:11" ht="15" customHeight="1" hidden="1">
      <c r="C136" s="218">
        <v>40</v>
      </c>
      <c r="D136" s="219">
        <f>COUNTIF('隠しシート（記入不要）'!CI$5:CJ$5,1)</f>
        <v>0</v>
      </c>
      <c r="E136" s="219">
        <f>COUNTIF('隠しシート（記入不要）'!CI$5:CJ$5,2)</f>
        <v>0</v>
      </c>
      <c r="F136" s="219">
        <f>COUNTIF('隠しシート（記入不要）'!CI$5:CJ$5,3)</f>
        <v>0</v>
      </c>
      <c r="G136" s="219">
        <f>COUNTIF('隠しシート（記入不要）'!CI$6:CJ$6,1)</f>
        <v>0</v>
      </c>
      <c r="H136" s="219">
        <f>COUNTIF('隠しシート（記入不要）'!CI$6:CJ$6,2)</f>
        <v>0</v>
      </c>
      <c r="I136" s="219">
        <f>COUNTIF('隠しシート（記入不要）'!CI$6:CJ$6,3)</f>
        <v>0</v>
      </c>
      <c r="J136" s="219">
        <f>COUNTIF('隠しシート（記入不要）'!CI$6:CJ$6,4)</f>
        <v>0</v>
      </c>
      <c r="K136" s="219">
        <f>COUNTIF('隠しシート（記入不要）'!CI$6:CJ$6,5)</f>
        <v>0</v>
      </c>
    </row>
    <row r="137" spans="3:11" ht="15" customHeight="1" hidden="1">
      <c r="C137" s="218">
        <v>41</v>
      </c>
      <c r="D137" s="219">
        <f>COUNTIF('隠しシート（記入不要）'!CK$5:CL$5,1)</f>
        <v>0</v>
      </c>
      <c r="E137" s="219">
        <f>COUNTIF('隠しシート（記入不要）'!CK$5:CL$5,2)</f>
        <v>0</v>
      </c>
      <c r="F137" s="219">
        <f>COUNTIF('隠しシート（記入不要）'!CK$5:CL$5,3)</f>
        <v>0</v>
      </c>
      <c r="G137" s="219">
        <f>COUNTIF('隠しシート（記入不要）'!CK$6:CL$6,1)</f>
        <v>0</v>
      </c>
      <c r="H137" s="219">
        <f>COUNTIF('隠しシート（記入不要）'!CK$6:CL$6,2)</f>
        <v>0</v>
      </c>
      <c r="I137" s="219">
        <f>COUNTIF('隠しシート（記入不要）'!CK$6:CL$6,3)</f>
        <v>0</v>
      </c>
      <c r="J137" s="219">
        <f>COUNTIF('隠しシート（記入不要）'!CK$6:CL$6,4)</f>
        <v>0</v>
      </c>
      <c r="K137" s="219">
        <f>COUNTIF('隠しシート（記入不要）'!CK$6:CL$6,5)</f>
        <v>0</v>
      </c>
    </row>
    <row r="138" spans="3:11" ht="15" customHeight="1" hidden="1">
      <c r="C138" s="218">
        <v>42</v>
      </c>
      <c r="D138" s="219">
        <f>COUNTIF('隠しシート（記入不要）'!CM$5:CN$5,1)</f>
        <v>0</v>
      </c>
      <c r="E138" s="219">
        <f>COUNTIF('隠しシート（記入不要）'!CM$5:CN$5,2)</f>
        <v>0</v>
      </c>
      <c r="F138" s="219">
        <f>COUNTIF('隠しシート（記入不要）'!CM$5:CN$5,3)</f>
        <v>0</v>
      </c>
      <c r="G138" s="219">
        <f>COUNTIF('隠しシート（記入不要）'!CM$6:CN$6,1)</f>
        <v>0</v>
      </c>
      <c r="H138" s="219">
        <f>COUNTIF('隠しシート（記入不要）'!CM$6:CN$6,2)</f>
        <v>0</v>
      </c>
      <c r="I138" s="219">
        <f>COUNTIF('隠しシート（記入不要）'!CM$6:CN$6,3)</f>
        <v>0</v>
      </c>
      <c r="J138" s="219">
        <f>COUNTIF('隠しシート（記入不要）'!CM$6:CN$6,4)</f>
        <v>0</v>
      </c>
      <c r="K138" s="219">
        <f>COUNTIF('隠しシート（記入不要）'!CM$6:CN$6,5)</f>
        <v>0</v>
      </c>
    </row>
    <row r="139" spans="3:11" ht="15" customHeight="1" hidden="1">
      <c r="C139" s="218">
        <v>43</v>
      </c>
      <c r="D139" s="219">
        <f>COUNTIF('隠しシート（記入不要）'!CO$5:CP$5,1)</f>
        <v>0</v>
      </c>
      <c r="E139" s="219">
        <f>COUNTIF('隠しシート（記入不要）'!CO$5:CP$5,2)</f>
        <v>0</v>
      </c>
      <c r="F139" s="219">
        <f>COUNTIF('隠しシート（記入不要）'!CO$5:CP$5,3)</f>
        <v>0</v>
      </c>
      <c r="G139" s="219">
        <f>COUNTIF('隠しシート（記入不要）'!CO$6:CP$6,1)</f>
        <v>0</v>
      </c>
      <c r="H139" s="219">
        <f>COUNTIF('隠しシート（記入不要）'!CO$6:CP$6,2)</f>
        <v>0</v>
      </c>
      <c r="I139" s="219">
        <f>COUNTIF('隠しシート（記入不要）'!CO$6:CP$6,3)</f>
        <v>0</v>
      </c>
      <c r="J139" s="219">
        <f>COUNTIF('隠しシート（記入不要）'!CO$6:CP$6,4)</f>
        <v>0</v>
      </c>
      <c r="K139" s="219">
        <f>COUNTIF('隠しシート（記入不要）'!CO$6:CP$6,5)</f>
        <v>0</v>
      </c>
    </row>
    <row r="140" spans="3:11" ht="15" customHeight="1" hidden="1">
      <c r="C140" s="218">
        <v>44</v>
      </c>
      <c r="D140" s="219">
        <f>COUNTIF('隠しシート（記入不要）'!CQ$5:CR$5,1)</f>
        <v>0</v>
      </c>
      <c r="E140" s="219">
        <f>COUNTIF('隠しシート（記入不要）'!CQ$5:CR$5,2)</f>
        <v>0</v>
      </c>
      <c r="F140" s="219">
        <f>COUNTIF('隠しシート（記入不要）'!CQ$5:CR$5,3)</f>
        <v>0</v>
      </c>
      <c r="G140" s="219">
        <f>COUNTIF('隠しシート（記入不要）'!CQ$6:CR$6,1)</f>
        <v>0</v>
      </c>
      <c r="H140" s="219">
        <f>COUNTIF('隠しシート（記入不要）'!CQ$6:CR$6,2)</f>
        <v>0</v>
      </c>
      <c r="I140" s="219">
        <f>COUNTIF('隠しシート（記入不要）'!CQ$6:CR$6,3)</f>
        <v>0</v>
      </c>
      <c r="J140" s="219">
        <f>COUNTIF('隠しシート（記入不要）'!CQ$6:CR$6,4)</f>
        <v>0</v>
      </c>
      <c r="K140" s="219">
        <f>COUNTIF('隠しシート（記入不要）'!CQ$6:CR$6,5)</f>
        <v>0</v>
      </c>
    </row>
    <row r="141" spans="3:11" ht="15" customHeight="1" hidden="1">
      <c r="C141" s="218">
        <v>45</v>
      </c>
      <c r="D141" s="219">
        <f>COUNTIF('隠しシート（記入不要）'!CS$5:CT$5,1)</f>
        <v>0</v>
      </c>
      <c r="E141" s="219">
        <f>COUNTIF('隠しシート（記入不要）'!CS$5:CT$5,2)</f>
        <v>0</v>
      </c>
      <c r="F141" s="219">
        <f>COUNTIF('隠しシート（記入不要）'!CS$5:CT$5,3)</f>
        <v>0</v>
      </c>
      <c r="G141" s="219">
        <f>COUNTIF('隠しシート（記入不要）'!CS$6:CT$6,1)</f>
        <v>0</v>
      </c>
      <c r="H141" s="219">
        <f>COUNTIF('隠しシート（記入不要）'!CS$6:CT$6,2)</f>
        <v>0</v>
      </c>
      <c r="I141" s="219">
        <f>COUNTIF('隠しシート（記入不要）'!CS$6:CT$6,3)</f>
        <v>0</v>
      </c>
      <c r="J141" s="219">
        <f>COUNTIF('隠しシート（記入不要）'!CS$6:CT$6,4)</f>
        <v>0</v>
      </c>
      <c r="K141" s="219">
        <f>COUNTIF('隠しシート（記入不要）'!CS$6:CT$6,5)</f>
        <v>0</v>
      </c>
    </row>
    <row r="142" spans="3:11" ht="15" customHeight="1" hidden="1">
      <c r="C142" s="218">
        <v>46</v>
      </c>
      <c r="D142" s="219">
        <f>COUNTIF('隠しシート（記入不要）'!CU$5:CV$5,1)</f>
        <v>0</v>
      </c>
      <c r="E142" s="219">
        <f>COUNTIF('隠しシート（記入不要）'!CU$5:CV$5,2)</f>
        <v>0</v>
      </c>
      <c r="F142" s="219">
        <f>COUNTIF('隠しシート（記入不要）'!CU$5:CV$5,3)</f>
        <v>0</v>
      </c>
      <c r="G142" s="219">
        <f>COUNTIF('隠しシート（記入不要）'!CU$6:CV$6,1)</f>
        <v>0</v>
      </c>
      <c r="H142" s="219">
        <f>COUNTIF('隠しシート（記入不要）'!CU$6:CV$6,2)</f>
        <v>0</v>
      </c>
      <c r="I142" s="219">
        <f>COUNTIF('隠しシート（記入不要）'!CU$6:CV$6,3)</f>
        <v>0</v>
      </c>
      <c r="J142" s="219">
        <f>COUNTIF('隠しシート（記入不要）'!CU$6:CV$6,4)</f>
        <v>0</v>
      </c>
      <c r="K142" s="219">
        <f>COUNTIF('隠しシート（記入不要）'!CU$6:CV$6,5)</f>
        <v>0</v>
      </c>
    </row>
    <row r="143" spans="3:11" ht="15" customHeight="1" hidden="1">
      <c r="C143" s="218">
        <v>47</v>
      </c>
      <c r="D143" s="219">
        <f>COUNTIF('隠しシート（記入不要）'!CW$5:CX$5,1)</f>
        <v>0</v>
      </c>
      <c r="E143" s="219">
        <f>COUNTIF('隠しシート（記入不要）'!CW$5:CX$5,2)</f>
        <v>0</v>
      </c>
      <c r="F143" s="219">
        <f>COUNTIF('隠しシート（記入不要）'!CW$5:CX$5,3)</f>
        <v>0</v>
      </c>
      <c r="G143" s="219">
        <f>COUNTIF('隠しシート（記入不要）'!CW$6:CX$6,1)</f>
        <v>0</v>
      </c>
      <c r="H143" s="219">
        <f>COUNTIF('隠しシート（記入不要）'!CW$6:CX$6,2)</f>
        <v>0</v>
      </c>
      <c r="I143" s="219">
        <f>COUNTIF('隠しシート（記入不要）'!CW$6:CX$6,3)</f>
        <v>0</v>
      </c>
      <c r="J143" s="219">
        <f>COUNTIF('隠しシート（記入不要）'!CW$6:CX$6,4)</f>
        <v>0</v>
      </c>
      <c r="K143" s="219">
        <f>COUNTIF('隠しシート（記入不要）'!CW$6:CX$6,5)</f>
        <v>0</v>
      </c>
    </row>
    <row r="144" spans="3:11" ht="15" customHeight="1" hidden="1">
      <c r="C144" s="218">
        <v>48</v>
      </c>
      <c r="D144" s="219">
        <f>COUNTIF('隠しシート（記入不要）'!CY$5:CZ$5,1)</f>
        <v>0</v>
      </c>
      <c r="E144" s="219">
        <f>COUNTIF('隠しシート（記入不要）'!CY$5:CZ$5,2)</f>
        <v>0</v>
      </c>
      <c r="F144" s="219">
        <f>COUNTIF('隠しシート（記入不要）'!CY$5:CZ$5,3)</f>
        <v>0</v>
      </c>
      <c r="G144" s="219">
        <f>COUNTIF('隠しシート（記入不要）'!CY$6:CZ$6,1)</f>
        <v>0</v>
      </c>
      <c r="H144" s="219">
        <f>COUNTIF('隠しシート（記入不要）'!CY$6:CZ$6,2)</f>
        <v>0</v>
      </c>
      <c r="I144" s="219">
        <f>COUNTIF('隠しシート（記入不要）'!CY$6:CZ$6,3)</f>
        <v>0</v>
      </c>
      <c r="J144" s="219">
        <f>COUNTIF('隠しシート（記入不要）'!CY$6:CZ$6,4)</f>
        <v>0</v>
      </c>
      <c r="K144" s="219">
        <f>COUNTIF('隠しシート（記入不要）'!CY$6:CZ$6,5)</f>
        <v>0</v>
      </c>
    </row>
    <row r="145" spans="3:11" ht="15" customHeight="1" hidden="1">
      <c r="C145" s="218">
        <v>49</v>
      </c>
      <c r="D145" s="219">
        <f>COUNTIF('隠しシート（記入不要）'!DA$5:DB$5,1)</f>
        <v>0</v>
      </c>
      <c r="E145" s="219">
        <f>COUNTIF('隠しシート（記入不要）'!DA$5:DB$5,2)</f>
        <v>0</v>
      </c>
      <c r="F145" s="219">
        <f>COUNTIF('隠しシート（記入不要）'!DA$5:DB$5,3)</f>
        <v>0</v>
      </c>
      <c r="G145" s="219">
        <f>COUNTIF('隠しシート（記入不要）'!DA$6:DB$6,1)</f>
        <v>0</v>
      </c>
      <c r="H145" s="219">
        <f>COUNTIF('隠しシート（記入不要）'!DA$6:DB$6,2)</f>
        <v>0</v>
      </c>
      <c r="I145" s="219">
        <f>COUNTIF('隠しシート（記入不要）'!DA$6:DB$6,3)</f>
        <v>0</v>
      </c>
      <c r="J145" s="219">
        <f>COUNTIF('隠しシート（記入不要）'!DA$6:DB$6,4)</f>
        <v>0</v>
      </c>
      <c r="K145" s="219">
        <f>COUNTIF('隠しシート（記入不要）'!DA$6:DB$6,5)</f>
        <v>0</v>
      </c>
    </row>
    <row r="146" spans="1:11" s="224" customFormat="1" ht="15" customHeight="1" hidden="1">
      <c r="A146" s="222"/>
      <c r="B146" s="223"/>
      <c r="C146" s="218">
        <v>50</v>
      </c>
      <c r="D146" s="219">
        <f>COUNTIF('隠しシート（記入不要）'!DC$5:DD$5,1)</f>
        <v>0</v>
      </c>
      <c r="E146" s="219">
        <f>COUNTIF('隠しシート（記入不要）'!DC$5:DD$5,2)</f>
        <v>0</v>
      </c>
      <c r="F146" s="219">
        <f>COUNTIF('隠しシート（記入不要）'!DC$5:DD$5,3)</f>
        <v>0</v>
      </c>
      <c r="G146" s="219">
        <f>COUNTIF('隠しシート（記入不要）'!DC$6:DD$6,1)</f>
        <v>0</v>
      </c>
      <c r="H146" s="219">
        <f>COUNTIF('隠しシート（記入不要）'!DC$6:DD$6,2)</f>
        <v>0</v>
      </c>
      <c r="I146" s="219">
        <f>COUNTIF('隠しシート（記入不要）'!DC$6:DD$6,3)</f>
        <v>0</v>
      </c>
      <c r="J146" s="219">
        <f>COUNTIF('隠しシート（記入不要）'!DC$6:DD$6,4)</f>
        <v>0</v>
      </c>
      <c r="K146" s="219">
        <f>COUNTIF('隠しシート（記入不要）'!DC$6:DD$6,5)</f>
        <v>0</v>
      </c>
    </row>
    <row r="147" spans="3:11" ht="15" customHeight="1" hidden="1">
      <c r="C147" s="218">
        <v>51</v>
      </c>
      <c r="D147" s="219">
        <f>COUNTIF('隠しシート（記入不要）'!DE$5:DF$5,1)</f>
        <v>0</v>
      </c>
      <c r="E147" s="219">
        <f>COUNTIF('隠しシート（記入不要）'!DE$5:DF$5,2)</f>
        <v>0</v>
      </c>
      <c r="F147" s="219">
        <f>COUNTIF('隠しシート（記入不要）'!DE$5:DF$5,3)</f>
        <v>0</v>
      </c>
      <c r="G147" s="219">
        <f>COUNTIF('隠しシート（記入不要）'!DE$6:DF$6,1)</f>
        <v>0</v>
      </c>
      <c r="H147" s="219">
        <f>COUNTIF('隠しシート（記入不要）'!DE$6:DF$6,2)</f>
        <v>0</v>
      </c>
      <c r="I147" s="219">
        <f>COUNTIF('隠しシート（記入不要）'!DE$6:DF$6,3)</f>
        <v>0</v>
      </c>
      <c r="J147" s="219">
        <f>COUNTIF('隠しシート（記入不要）'!DE$6:DF$6,4)</f>
        <v>0</v>
      </c>
      <c r="K147" s="219">
        <f>COUNTIF('隠しシート（記入不要）'!DE$6:DF$6,5)</f>
        <v>0</v>
      </c>
    </row>
    <row r="148" spans="3:11" ht="15" customHeight="1" hidden="1">
      <c r="C148" s="218">
        <v>52</v>
      </c>
      <c r="D148" s="219">
        <f>COUNTIF('隠しシート（記入不要）'!DG$5:DH$5,1)</f>
        <v>0</v>
      </c>
      <c r="E148" s="219">
        <f>COUNTIF('隠しシート（記入不要）'!DG$5:DH$5,2)</f>
        <v>0</v>
      </c>
      <c r="F148" s="219">
        <f>COUNTIF('隠しシート（記入不要）'!DG$5:DH$5,3)</f>
        <v>0</v>
      </c>
      <c r="G148" s="219">
        <f>COUNTIF('隠しシート（記入不要）'!DG$6:DH$6,1)</f>
        <v>0</v>
      </c>
      <c r="H148" s="219">
        <f>COUNTIF('隠しシート（記入不要）'!DG$6:DH$6,2)</f>
        <v>0</v>
      </c>
      <c r="I148" s="219">
        <f>COUNTIF('隠しシート（記入不要）'!DG$6:DH$6,3)</f>
        <v>0</v>
      </c>
      <c r="J148" s="219">
        <f>COUNTIF('隠しシート（記入不要）'!DG$6:DH$6,4)</f>
        <v>0</v>
      </c>
      <c r="K148" s="219">
        <f>COUNTIF('隠しシート（記入不要）'!DG$6:DH$6,5)</f>
        <v>0</v>
      </c>
    </row>
    <row r="149" spans="3:11" ht="15" customHeight="1" hidden="1">
      <c r="C149" s="218">
        <v>53</v>
      </c>
      <c r="D149" s="219">
        <f>COUNTIF('隠しシート（記入不要）'!DI$5:DJ$5,1)</f>
        <v>0</v>
      </c>
      <c r="E149" s="219">
        <f>COUNTIF('隠しシート（記入不要）'!DI$5:DJ$5,2)</f>
        <v>0</v>
      </c>
      <c r="F149" s="219">
        <f>COUNTIF('隠しシート（記入不要）'!DI$5:DJ$5,3)</f>
        <v>0</v>
      </c>
      <c r="G149" s="219">
        <f>COUNTIF('隠しシート（記入不要）'!DI$6:DJ$6,1)</f>
        <v>0</v>
      </c>
      <c r="H149" s="219">
        <f>COUNTIF('隠しシート（記入不要）'!DI$6:DJ$6,2)</f>
        <v>0</v>
      </c>
      <c r="I149" s="219">
        <f>COUNTIF('隠しシート（記入不要）'!DI$6:DJ$6,3)</f>
        <v>0</v>
      </c>
      <c r="J149" s="219">
        <f>COUNTIF('隠しシート（記入不要）'!DI$6:DJ$6,4)</f>
        <v>0</v>
      </c>
      <c r="K149" s="219">
        <f>COUNTIF('隠しシート（記入不要）'!DI$6:DJ$6,5)</f>
        <v>0</v>
      </c>
    </row>
    <row r="150" spans="3:11" ht="15" customHeight="1" hidden="1">
      <c r="C150" s="218">
        <v>54</v>
      </c>
      <c r="D150" s="219">
        <f>COUNTIF('隠しシート（記入不要）'!DK$5:DL$5,1)</f>
        <v>0</v>
      </c>
      <c r="E150" s="219">
        <f>COUNTIF('隠しシート（記入不要）'!DK$5:DL$5,2)</f>
        <v>0</v>
      </c>
      <c r="F150" s="219">
        <f>COUNTIF('隠しシート（記入不要）'!DK$5:DL$5,3)</f>
        <v>0</v>
      </c>
      <c r="G150" s="219">
        <f>COUNTIF('隠しシート（記入不要）'!DK$6:DL$6,1)</f>
        <v>0</v>
      </c>
      <c r="H150" s="219">
        <f>COUNTIF('隠しシート（記入不要）'!DK$6:DL$6,2)</f>
        <v>0</v>
      </c>
      <c r="I150" s="219">
        <f>COUNTIF('隠しシート（記入不要）'!DK$6:DL$6,3)</f>
        <v>0</v>
      </c>
      <c r="J150" s="219">
        <f>COUNTIF('隠しシート（記入不要）'!DK$6:DL$6,4)</f>
        <v>0</v>
      </c>
      <c r="K150" s="219">
        <f>COUNTIF('隠しシート（記入不要）'!DK$6:DL$6,5)</f>
        <v>0</v>
      </c>
    </row>
    <row r="151" spans="3:11" ht="15" customHeight="1" hidden="1">
      <c r="C151" s="218">
        <v>55</v>
      </c>
      <c r="D151" s="219">
        <f>COUNTIF('隠しシート（記入不要）'!DM$5:DN$5,1)</f>
        <v>0</v>
      </c>
      <c r="E151" s="219">
        <f>COUNTIF('隠しシート（記入不要）'!DM$5:DN$5,2)</f>
        <v>0</v>
      </c>
      <c r="F151" s="219">
        <f>COUNTIF('隠しシート（記入不要）'!DM$5:DN$5,3)</f>
        <v>0</v>
      </c>
      <c r="G151" s="219">
        <f>COUNTIF('隠しシート（記入不要）'!DM$6:DN$6,1)</f>
        <v>0</v>
      </c>
      <c r="H151" s="219">
        <f>COUNTIF('隠しシート（記入不要）'!DM$6:DN$6,2)</f>
        <v>0</v>
      </c>
      <c r="I151" s="219">
        <f>COUNTIF('隠しシート（記入不要）'!DM$6:DN$6,3)</f>
        <v>0</v>
      </c>
      <c r="J151" s="219">
        <f>COUNTIF('隠しシート（記入不要）'!DM$6:DN$6,4)</f>
        <v>0</v>
      </c>
      <c r="K151" s="219">
        <f>COUNTIF('隠しシート（記入不要）'!DM$6:DN$6,5)</f>
        <v>0</v>
      </c>
    </row>
    <row r="152" spans="3:11" ht="15" customHeight="1" hidden="1">
      <c r="C152" s="218">
        <v>56</v>
      </c>
      <c r="D152" s="219">
        <f>COUNTIF('隠しシート（記入不要）'!DO$5:DP$5,1)</f>
        <v>0</v>
      </c>
      <c r="E152" s="219">
        <f>COUNTIF('隠しシート（記入不要）'!DO$5:DP$5,2)</f>
        <v>0</v>
      </c>
      <c r="F152" s="219">
        <f>COUNTIF('隠しシート（記入不要）'!DO$5:DP$5,3)</f>
        <v>0</v>
      </c>
      <c r="G152" s="219">
        <f>COUNTIF('隠しシート（記入不要）'!DO$6:DP$6,1)</f>
        <v>0</v>
      </c>
      <c r="H152" s="219">
        <f>COUNTIF('隠しシート（記入不要）'!DO$6:DP$6,2)</f>
        <v>0</v>
      </c>
      <c r="I152" s="219">
        <f>COUNTIF('隠しシート（記入不要）'!DO$6:DP$6,3)</f>
        <v>0</v>
      </c>
      <c r="J152" s="219">
        <f>COUNTIF('隠しシート（記入不要）'!DO$6:DP$6,4)</f>
        <v>0</v>
      </c>
      <c r="K152" s="219">
        <f>COUNTIF('隠しシート（記入不要）'!DO$6:DP$6,5)</f>
        <v>0</v>
      </c>
    </row>
    <row r="153" spans="3:11" ht="15" customHeight="1" hidden="1">
      <c r="C153" s="218">
        <v>57</v>
      </c>
      <c r="D153" s="219">
        <f>COUNTIF('隠しシート（記入不要）'!DQ$5:DR$5,1)</f>
        <v>0</v>
      </c>
      <c r="E153" s="219">
        <f>COUNTIF('隠しシート（記入不要）'!DQ$5:DR$5,2)</f>
        <v>0</v>
      </c>
      <c r="F153" s="219">
        <f>COUNTIF('隠しシート（記入不要）'!DQ$5:DR$5,3)</f>
        <v>0</v>
      </c>
      <c r="G153" s="219">
        <f>COUNTIF('隠しシート（記入不要）'!DQ$6:DR$6,1)</f>
        <v>0</v>
      </c>
      <c r="H153" s="219">
        <f>COUNTIF('隠しシート（記入不要）'!DQ$6:DR$6,2)</f>
        <v>0</v>
      </c>
      <c r="I153" s="219">
        <f>COUNTIF('隠しシート（記入不要）'!DQ$6:DR$6,3)</f>
        <v>0</v>
      </c>
      <c r="J153" s="219">
        <f>COUNTIF('隠しシート（記入不要）'!DQ$6:DR$6,4)</f>
        <v>0</v>
      </c>
      <c r="K153" s="219">
        <f>COUNTIF('隠しシート（記入不要）'!DQ$6:DR$6,5)</f>
        <v>0</v>
      </c>
    </row>
    <row r="154" spans="3:11" ht="15" customHeight="1" hidden="1">
      <c r="C154" s="218">
        <v>58</v>
      </c>
      <c r="D154" s="219">
        <f>COUNTIF('隠しシート（記入不要）'!DS$5:DT$5,1)</f>
        <v>0</v>
      </c>
      <c r="E154" s="219">
        <f>COUNTIF('隠しシート（記入不要）'!DS$5:DT$5,2)</f>
        <v>0</v>
      </c>
      <c r="F154" s="219">
        <f>COUNTIF('隠しシート（記入不要）'!DS$5:DT$5,3)</f>
        <v>0</v>
      </c>
      <c r="G154" s="219">
        <f>COUNTIF('隠しシート（記入不要）'!DS$6:DT$6,1)</f>
        <v>0</v>
      </c>
      <c r="H154" s="219">
        <f>COUNTIF('隠しシート（記入不要）'!DS$6:DT$6,2)</f>
        <v>0</v>
      </c>
      <c r="I154" s="219">
        <f>COUNTIF('隠しシート（記入不要）'!DS$6:DT$6,3)</f>
        <v>0</v>
      </c>
      <c r="J154" s="219">
        <f>COUNTIF('隠しシート（記入不要）'!DS$6:DT$6,4)</f>
        <v>0</v>
      </c>
      <c r="K154" s="219">
        <f>COUNTIF('隠しシート（記入不要）'!DS$6:DT$6,5)</f>
        <v>0</v>
      </c>
    </row>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sheetProtection password="8ED9" sheet="1" objects="1" scenarios="1"/>
  <mergeCells count="34">
    <mergeCell ref="G3:J3"/>
    <mergeCell ref="A90:J90"/>
    <mergeCell ref="A82:J82"/>
    <mergeCell ref="A83:J83"/>
    <mergeCell ref="A86:J86"/>
    <mergeCell ref="A89:J89"/>
    <mergeCell ref="A68:J68"/>
    <mergeCell ref="A69:J69"/>
    <mergeCell ref="A74:J74"/>
    <mergeCell ref="A80:J80"/>
    <mergeCell ref="A55:J55"/>
    <mergeCell ref="A59:J59"/>
    <mergeCell ref="A63:J63"/>
    <mergeCell ref="A65:J65"/>
    <mergeCell ref="A46:J46"/>
    <mergeCell ref="A48:J48"/>
    <mergeCell ref="A51:J51"/>
    <mergeCell ref="A54:J54"/>
    <mergeCell ref="A27:J27"/>
    <mergeCell ref="A30:J30"/>
    <mergeCell ref="A32:J32"/>
    <mergeCell ref="A44:J44"/>
    <mergeCell ref="A7:J7"/>
    <mergeCell ref="A8:J8"/>
    <mergeCell ref="A11:J11"/>
    <mergeCell ref="A13:J13"/>
    <mergeCell ref="C5:E5"/>
    <mergeCell ref="F5:J5"/>
    <mergeCell ref="B5:B6"/>
    <mergeCell ref="A5:A6"/>
    <mergeCell ref="A17:J17"/>
    <mergeCell ref="A18:J18"/>
    <mergeCell ref="A23:J23"/>
    <mergeCell ref="A24:J24"/>
  </mergeCells>
  <printOptions/>
  <pageMargins left="0.7874015748031497" right="0.7874015748031497" top="0.984251968503937" bottom="0.6" header="0.5118110236220472" footer="0.36"/>
  <pageSetup horizontalDpi="600" verticalDpi="600" orientation="portrait" paperSize="9" scale="46" r:id="rId1"/>
  <headerFooter alignWithMargins="0">
    <oddFooter>&amp;C&amp;P</oddFooter>
  </headerFooter>
  <rowBreaks count="1" manualBreakCount="1">
    <brk id="73" max="9" man="1"/>
  </rowBreaks>
</worksheet>
</file>

<file path=xl/worksheets/sheet5.xml><?xml version="1.0" encoding="utf-8"?>
<worksheet xmlns="http://schemas.openxmlformats.org/spreadsheetml/2006/main" xmlns:r="http://schemas.openxmlformats.org/officeDocument/2006/relationships">
  <sheetPr codeName="Sheet4">
    <tabColor indexed="45"/>
  </sheetPr>
  <dimension ref="A1:I104"/>
  <sheetViews>
    <sheetView view="pageBreakPreview" zoomScale="80" zoomScaleSheetLayoutView="80" workbookViewId="0" topLeftCell="A1">
      <selection activeCell="J32" sqref="J32"/>
    </sheetView>
  </sheetViews>
  <sheetFormatPr defaultColWidth="9.00390625" defaultRowHeight="13.5"/>
  <cols>
    <col min="1" max="1" width="5.625" style="150" customWidth="1"/>
    <col min="2" max="2" width="5.625" style="174" customWidth="1"/>
    <col min="3" max="3" width="52.375" style="150" customWidth="1"/>
    <col min="4" max="4" width="11.75390625" style="150" customWidth="1"/>
    <col min="5" max="7" width="15.625" style="225" customWidth="1"/>
    <col min="8" max="8" width="13.00390625" style="226" customWidth="1"/>
    <col min="9" max="16384" width="9.00390625" style="150" customWidth="1"/>
  </cols>
  <sheetData>
    <row r="1" spans="1:8" ht="13.5">
      <c r="A1" s="148"/>
      <c r="B1" s="149"/>
      <c r="C1" s="148"/>
      <c r="D1" s="148"/>
      <c r="E1" s="255"/>
      <c r="F1" s="255"/>
      <c r="G1" s="255"/>
      <c r="H1" s="256"/>
    </row>
    <row r="2" spans="1:8" ht="23.25" customHeight="1" thickBot="1">
      <c r="A2" s="148"/>
      <c r="B2" s="149"/>
      <c r="C2" s="148"/>
      <c r="D2" s="148"/>
      <c r="E2" s="255"/>
      <c r="F2" s="255"/>
      <c r="G2" s="255"/>
      <c r="H2" s="256"/>
    </row>
    <row r="3" spans="1:8" ht="36.75" customHeight="1" thickBot="1" thickTop="1">
      <c r="A3" s="556" t="s">
        <v>199</v>
      </c>
      <c r="B3" s="557"/>
      <c r="C3" s="557"/>
      <c r="D3" s="557"/>
      <c r="E3" s="557"/>
      <c r="F3" s="557"/>
      <c r="G3" s="557"/>
      <c r="H3" s="558"/>
    </row>
    <row r="4" spans="1:8" ht="15.75" customHeight="1" thickTop="1">
      <c r="A4" s="148"/>
      <c r="B4" s="149"/>
      <c r="C4" s="148"/>
      <c r="D4" s="148"/>
      <c r="E4" s="255"/>
      <c r="F4" s="255"/>
      <c r="G4" s="255"/>
      <c r="H4" s="256"/>
    </row>
    <row r="5" spans="1:8" ht="26.25" customHeight="1">
      <c r="A5" s="148"/>
      <c r="B5" s="149"/>
      <c r="C5" s="148"/>
      <c r="D5" s="148"/>
      <c r="E5" s="278" t="s">
        <v>610</v>
      </c>
      <c r="F5" s="566">
        <f>'事業所概要'!B4</f>
        <v>0</v>
      </c>
      <c r="G5" s="566"/>
      <c r="H5" s="566"/>
    </row>
    <row r="6" spans="1:8" ht="15.75" customHeight="1" thickBot="1">
      <c r="A6" s="148"/>
      <c r="B6" s="149"/>
      <c r="C6" s="148"/>
      <c r="D6" s="148"/>
      <c r="E6" s="255"/>
      <c r="F6" s="255"/>
      <c r="G6" s="255"/>
      <c r="H6" s="256"/>
    </row>
    <row r="7" spans="1:8" s="230" customFormat="1" ht="55.5" customHeight="1">
      <c r="A7" s="562" t="s">
        <v>184</v>
      </c>
      <c r="B7" s="563"/>
      <c r="C7" s="564"/>
      <c r="D7" s="227" t="s">
        <v>246</v>
      </c>
      <c r="E7" s="228" t="s">
        <v>247</v>
      </c>
      <c r="F7" s="228" t="s">
        <v>662</v>
      </c>
      <c r="G7" s="228" t="s">
        <v>663</v>
      </c>
      <c r="H7" s="229" t="s">
        <v>657</v>
      </c>
    </row>
    <row r="8" spans="1:8" s="231" customFormat="1" ht="30" customHeight="1">
      <c r="A8" s="559" t="s">
        <v>209</v>
      </c>
      <c r="B8" s="560"/>
      <c r="C8" s="560"/>
      <c r="D8" s="560"/>
      <c r="E8" s="560"/>
      <c r="F8" s="560"/>
      <c r="G8" s="560"/>
      <c r="H8" s="561"/>
    </row>
    <row r="9" spans="1:8" s="231" customFormat="1" ht="30" customHeight="1">
      <c r="A9" s="232"/>
      <c r="B9" s="233">
        <v>1</v>
      </c>
      <c r="C9" s="238" t="s">
        <v>248</v>
      </c>
      <c r="D9" s="234">
        <v>2</v>
      </c>
      <c r="E9" s="235">
        <f>'評価基準書'!H14</f>
        <v>0</v>
      </c>
      <c r="F9" s="235">
        <f>'評価基準書'!I14</f>
        <v>0</v>
      </c>
      <c r="G9" s="235">
        <f>'評価基準書'!J14</f>
        <v>0</v>
      </c>
      <c r="H9" s="236">
        <f>((E9*1)+(F9*1/2))/D9</f>
        <v>0</v>
      </c>
    </row>
    <row r="10" spans="1:8" s="231" customFormat="1" ht="30" customHeight="1">
      <c r="A10" s="232"/>
      <c r="B10" s="233">
        <v>2</v>
      </c>
      <c r="C10" s="238" t="s">
        <v>249</v>
      </c>
      <c r="D10" s="234">
        <v>1</v>
      </c>
      <c r="E10" s="235">
        <f>'評価基準書'!H24</f>
        <v>0</v>
      </c>
      <c r="F10" s="235">
        <f>'評価基準書'!I24</f>
        <v>0</v>
      </c>
      <c r="G10" s="235">
        <f>'評価基準書'!J24</f>
        <v>0</v>
      </c>
      <c r="H10" s="236">
        <f>((E10*1)+(F10*1/2))/D10</f>
        <v>0</v>
      </c>
    </row>
    <row r="11" spans="1:8" s="231" customFormat="1" ht="30" customHeight="1" thickBot="1">
      <c r="A11" s="232"/>
      <c r="B11" s="233">
        <v>3</v>
      </c>
      <c r="C11" s="238" t="s">
        <v>203</v>
      </c>
      <c r="D11" s="281">
        <v>3</v>
      </c>
      <c r="E11" s="282">
        <f>'評価基準書'!H40</f>
        <v>0</v>
      </c>
      <c r="F11" s="282">
        <f>'評価基準書'!I40</f>
        <v>0</v>
      </c>
      <c r="G11" s="282">
        <f>'評価基準書'!J40</f>
        <v>0</v>
      </c>
      <c r="H11" s="283">
        <f>((E11*1)+(F11*1/2))/D11</f>
        <v>0</v>
      </c>
    </row>
    <row r="12" spans="1:8" s="231" customFormat="1" ht="30" customHeight="1" thickTop="1">
      <c r="A12" s="553" t="s">
        <v>231</v>
      </c>
      <c r="B12" s="554"/>
      <c r="C12" s="555"/>
      <c r="D12" s="284">
        <f>SUM(D9:D11)</f>
        <v>6</v>
      </c>
      <c r="E12" s="284">
        <f>SUM(E9:E11)</f>
        <v>0</v>
      </c>
      <c r="F12" s="284">
        <f>SUM(F9:F11)</f>
        <v>0</v>
      </c>
      <c r="G12" s="284">
        <f>SUM(G9:G11)</f>
        <v>0</v>
      </c>
      <c r="H12" s="285">
        <f>((E12*1)+(F12*1/2))/D12</f>
        <v>0</v>
      </c>
    </row>
    <row r="13" spans="1:8" s="231" customFormat="1" ht="30" customHeight="1">
      <c r="A13" s="559" t="s">
        <v>221</v>
      </c>
      <c r="B13" s="560"/>
      <c r="C13" s="560"/>
      <c r="D13" s="560"/>
      <c r="E13" s="560"/>
      <c r="F13" s="560"/>
      <c r="G13" s="560"/>
      <c r="H13" s="561"/>
    </row>
    <row r="14" spans="1:8" s="231" customFormat="1" ht="30" customHeight="1">
      <c r="A14" s="565"/>
      <c r="B14" s="237">
        <v>1</v>
      </c>
      <c r="C14" s="238" t="s">
        <v>204</v>
      </c>
      <c r="D14" s="234">
        <v>4</v>
      </c>
      <c r="E14" s="235">
        <f>'評価基準書'!H66</f>
        <v>0</v>
      </c>
      <c r="F14" s="235">
        <f>'評価基準書'!I66</f>
        <v>0</v>
      </c>
      <c r="G14" s="235">
        <f>'評価基準書'!J66</f>
        <v>0</v>
      </c>
      <c r="H14" s="239">
        <f>((E14*1)+(F14*1/2))/D14</f>
        <v>0</v>
      </c>
    </row>
    <row r="15" spans="1:8" s="231" customFormat="1" ht="30" customHeight="1">
      <c r="A15" s="565"/>
      <c r="B15" s="237">
        <v>2</v>
      </c>
      <c r="C15" s="238" t="s">
        <v>205</v>
      </c>
      <c r="D15" s="234">
        <v>18</v>
      </c>
      <c r="E15" s="235">
        <f>'評価基準書'!H208</f>
        <v>0</v>
      </c>
      <c r="F15" s="235">
        <f>'評価基準書'!I208</f>
        <v>0</v>
      </c>
      <c r="G15" s="235">
        <f>'評価基準書'!J208</f>
        <v>0</v>
      </c>
      <c r="H15" s="239">
        <f>((E15*1)+(F15*1/2))/D15</f>
        <v>0</v>
      </c>
    </row>
    <row r="16" spans="1:8" s="231" customFormat="1" ht="30" customHeight="1">
      <c r="A16" s="565"/>
      <c r="B16" s="237">
        <v>3</v>
      </c>
      <c r="C16" s="238" t="s">
        <v>673</v>
      </c>
      <c r="D16" s="234">
        <v>2</v>
      </c>
      <c r="E16" s="235">
        <f>'評価基準書'!H225</f>
        <v>0</v>
      </c>
      <c r="F16" s="235">
        <f>'評価基準書'!I225</f>
        <v>0</v>
      </c>
      <c r="G16" s="235">
        <f>'評価基準書'!J225</f>
        <v>0</v>
      </c>
      <c r="H16" s="239">
        <f>((E16*1)+(F16*1/2))/D16</f>
        <v>0</v>
      </c>
    </row>
    <row r="17" spans="1:8" s="231" customFormat="1" ht="30" customHeight="1" thickBot="1">
      <c r="A17" s="565"/>
      <c r="B17" s="237">
        <v>4</v>
      </c>
      <c r="C17" s="238" t="s">
        <v>208</v>
      </c>
      <c r="D17" s="281">
        <v>2</v>
      </c>
      <c r="E17" s="282">
        <f>'評価基準書'!H244</f>
        <v>0</v>
      </c>
      <c r="F17" s="282">
        <f>'評価基準書'!I244</f>
        <v>0</v>
      </c>
      <c r="G17" s="282">
        <f>'評価基準書'!J244</f>
        <v>0</v>
      </c>
      <c r="H17" s="286">
        <f>((E17*1)+(F17*1/2))/D17</f>
        <v>0</v>
      </c>
    </row>
    <row r="18" spans="1:8" s="231" customFormat="1" ht="30" customHeight="1" thickTop="1">
      <c r="A18" s="553" t="s">
        <v>231</v>
      </c>
      <c r="B18" s="554"/>
      <c r="C18" s="555"/>
      <c r="D18" s="284">
        <f>SUM(D14:D17)</f>
        <v>26</v>
      </c>
      <c r="E18" s="284">
        <f>SUM(E14:E17)</f>
        <v>0</v>
      </c>
      <c r="F18" s="284">
        <f>SUM(F14:F17)</f>
        <v>0</v>
      </c>
      <c r="G18" s="284">
        <f>SUM(G14:G17)</f>
        <v>0</v>
      </c>
      <c r="H18" s="287">
        <f>((E18*1)+(F18*1/2))/D18</f>
        <v>0</v>
      </c>
    </row>
    <row r="19" spans="1:8" s="231" customFormat="1" ht="30" customHeight="1">
      <c r="A19" s="559" t="s">
        <v>245</v>
      </c>
      <c r="B19" s="560"/>
      <c r="C19" s="560"/>
      <c r="D19" s="560"/>
      <c r="E19" s="560"/>
      <c r="F19" s="560"/>
      <c r="G19" s="560"/>
      <c r="H19" s="561"/>
    </row>
    <row r="20" spans="1:8" s="231" customFormat="1" ht="30" customHeight="1">
      <c r="A20" s="240"/>
      <c r="B20" s="237">
        <v>1</v>
      </c>
      <c r="C20" s="238" t="s">
        <v>604</v>
      </c>
      <c r="D20" s="234">
        <v>3</v>
      </c>
      <c r="E20" s="235">
        <f>'評価基準書'!H266</f>
        <v>0</v>
      </c>
      <c r="F20" s="235">
        <f>'評価基準書'!I266</f>
        <v>0</v>
      </c>
      <c r="G20" s="235">
        <f>'評価基準書'!J266</f>
        <v>0</v>
      </c>
      <c r="H20" s="239">
        <f aca="true" t="shared" si="0" ref="H20:H25">((E20*1)+(F20*1/2))/D20</f>
        <v>0</v>
      </c>
    </row>
    <row r="21" spans="1:8" s="231" customFormat="1" ht="30" customHeight="1">
      <c r="A21" s="240"/>
      <c r="B21" s="237">
        <v>2</v>
      </c>
      <c r="C21" s="238" t="s">
        <v>232</v>
      </c>
      <c r="D21" s="234">
        <v>3</v>
      </c>
      <c r="E21" s="235">
        <f>'評価基準書'!H281</f>
        <v>0</v>
      </c>
      <c r="F21" s="235">
        <f>'評価基準書'!I281</f>
        <v>0</v>
      </c>
      <c r="G21" s="235">
        <f>'評価基準書'!J281</f>
        <v>0</v>
      </c>
      <c r="H21" s="239">
        <f t="shared" si="0"/>
        <v>0</v>
      </c>
    </row>
    <row r="22" spans="1:8" s="231" customFormat="1" ht="30" customHeight="1">
      <c r="A22" s="240"/>
      <c r="B22" s="237">
        <v>3</v>
      </c>
      <c r="C22" s="238" t="s">
        <v>233</v>
      </c>
      <c r="D22" s="234">
        <v>1</v>
      </c>
      <c r="E22" s="235">
        <f>'評価基準書'!H290</f>
        <v>0</v>
      </c>
      <c r="F22" s="235">
        <f>'評価基準書'!I290</f>
        <v>0</v>
      </c>
      <c r="G22" s="235">
        <f>'評価基準書'!J290</f>
        <v>0</v>
      </c>
      <c r="H22" s="239">
        <f t="shared" si="0"/>
        <v>0</v>
      </c>
    </row>
    <row r="23" spans="1:8" s="231" customFormat="1" ht="30" customHeight="1">
      <c r="A23" s="240"/>
      <c r="B23" s="237">
        <v>4</v>
      </c>
      <c r="C23" s="238" t="s">
        <v>234</v>
      </c>
      <c r="D23" s="234">
        <v>2</v>
      </c>
      <c r="E23" s="235">
        <f>'評価基準書'!H309</f>
        <v>0</v>
      </c>
      <c r="F23" s="235">
        <f>'評価基準書'!I309</f>
        <v>0</v>
      </c>
      <c r="G23" s="235">
        <f>'評価基準書'!J309</f>
        <v>0</v>
      </c>
      <c r="H23" s="239">
        <f t="shared" si="0"/>
        <v>0</v>
      </c>
    </row>
    <row r="24" spans="1:8" s="231" customFormat="1" ht="30" customHeight="1" thickBot="1">
      <c r="A24" s="240"/>
      <c r="B24" s="237">
        <v>5</v>
      </c>
      <c r="C24" s="238" t="s">
        <v>235</v>
      </c>
      <c r="D24" s="281">
        <v>10</v>
      </c>
      <c r="E24" s="282">
        <f>'評価基準書'!H371</f>
        <v>0</v>
      </c>
      <c r="F24" s="282">
        <f>'評価基準書'!I371</f>
        <v>0</v>
      </c>
      <c r="G24" s="282">
        <f>'評価基準書'!J371</f>
        <v>0</v>
      </c>
      <c r="H24" s="286">
        <f t="shared" si="0"/>
        <v>0</v>
      </c>
    </row>
    <row r="25" spans="1:8" s="231" customFormat="1" ht="30" customHeight="1" thickTop="1">
      <c r="A25" s="553" t="s">
        <v>231</v>
      </c>
      <c r="B25" s="554"/>
      <c r="C25" s="555"/>
      <c r="D25" s="284">
        <f>SUM(D20:D24)</f>
        <v>19</v>
      </c>
      <c r="E25" s="284">
        <f>SUM(E20:E24)</f>
        <v>0</v>
      </c>
      <c r="F25" s="284">
        <f>SUM(F20:F24)</f>
        <v>0</v>
      </c>
      <c r="G25" s="284">
        <f>SUM(G20:G24)</f>
        <v>0</v>
      </c>
      <c r="H25" s="287">
        <f t="shared" si="0"/>
        <v>0</v>
      </c>
    </row>
    <row r="26" spans="1:8" s="231" customFormat="1" ht="30" customHeight="1">
      <c r="A26" s="559" t="s">
        <v>229</v>
      </c>
      <c r="B26" s="560"/>
      <c r="C26" s="560"/>
      <c r="D26" s="560"/>
      <c r="E26" s="560"/>
      <c r="F26" s="560"/>
      <c r="G26" s="560"/>
      <c r="H26" s="561"/>
    </row>
    <row r="27" spans="1:8" s="231" customFormat="1" ht="30" customHeight="1">
      <c r="A27" s="240"/>
      <c r="B27" s="237">
        <v>1</v>
      </c>
      <c r="C27" s="238" t="s">
        <v>236</v>
      </c>
      <c r="D27" s="234">
        <v>2</v>
      </c>
      <c r="E27" s="235">
        <f>'評価基準書'!H387</f>
        <v>0</v>
      </c>
      <c r="F27" s="235">
        <f>'評価基準書'!I387</f>
        <v>0</v>
      </c>
      <c r="G27" s="235">
        <f>'評価基準書'!J387</f>
        <v>0</v>
      </c>
      <c r="H27" s="239">
        <f>((E27*1)+(F27*1/2))/D27</f>
        <v>0</v>
      </c>
    </row>
    <row r="28" spans="1:8" s="231" customFormat="1" ht="30" customHeight="1" thickBot="1">
      <c r="A28" s="240"/>
      <c r="B28" s="237">
        <v>2</v>
      </c>
      <c r="C28" s="238" t="s">
        <v>237</v>
      </c>
      <c r="D28" s="281">
        <v>2</v>
      </c>
      <c r="E28" s="282">
        <f>'評価基準書'!H412</f>
        <v>0</v>
      </c>
      <c r="F28" s="282">
        <f>'評価基準書'!I412</f>
        <v>0</v>
      </c>
      <c r="G28" s="282">
        <f>'評価基準書'!J412</f>
        <v>0</v>
      </c>
      <c r="H28" s="286">
        <f>((E28*1)+(F28*1/2))/D28</f>
        <v>0</v>
      </c>
    </row>
    <row r="29" spans="1:8" s="231" customFormat="1" ht="30" customHeight="1" thickTop="1">
      <c r="A29" s="553" t="s">
        <v>231</v>
      </c>
      <c r="B29" s="554"/>
      <c r="C29" s="555"/>
      <c r="D29" s="284">
        <f>SUM(D27:D28)</f>
        <v>4</v>
      </c>
      <c r="E29" s="284">
        <f>SUM(E27:E28)</f>
        <v>0</v>
      </c>
      <c r="F29" s="284">
        <f>SUM(F27:F28)</f>
        <v>0</v>
      </c>
      <c r="G29" s="284">
        <f>SUM(G27:G28)</f>
        <v>0</v>
      </c>
      <c r="H29" s="287">
        <f>((E29*1)+(F29*1/2))/D29</f>
        <v>0</v>
      </c>
    </row>
    <row r="30" spans="1:8" s="231" customFormat="1" ht="30" customHeight="1">
      <c r="A30" s="559" t="s">
        <v>608</v>
      </c>
      <c r="B30" s="560"/>
      <c r="C30" s="560"/>
      <c r="D30" s="560"/>
      <c r="E30" s="560"/>
      <c r="F30" s="560"/>
      <c r="G30" s="560"/>
      <c r="H30" s="561"/>
    </row>
    <row r="31" spans="1:8" s="231" customFormat="1" ht="30" customHeight="1" thickBot="1">
      <c r="A31" s="240"/>
      <c r="B31" s="237">
        <v>1</v>
      </c>
      <c r="C31" s="238" t="s">
        <v>238</v>
      </c>
      <c r="D31" s="281">
        <v>3</v>
      </c>
      <c r="E31" s="282">
        <f>'評価基準書'!H436</f>
        <v>0</v>
      </c>
      <c r="F31" s="282">
        <f>'評価基準書'!$I$436</f>
        <v>0</v>
      </c>
      <c r="G31" s="282">
        <f>'評価基準書'!$J$436</f>
        <v>0</v>
      </c>
      <c r="H31" s="286">
        <f>((E31*1)+(F31*1/2))/D31</f>
        <v>0</v>
      </c>
    </row>
    <row r="32" spans="1:8" s="231" customFormat="1" ht="30" customHeight="1" thickBot="1" thickTop="1">
      <c r="A32" s="553" t="s">
        <v>231</v>
      </c>
      <c r="B32" s="554"/>
      <c r="C32" s="555"/>
      <c r="D32" s="291">
        <f>SUM(D31:D31)</f>
        <v>3</v>
      </c>
      <c r="E32" s="291">
        <f>SUM(E31:E31)</f>
        <v>0</v>
      </c>
      <c r="F32" s="291">
        <f>SUM(F31:F31)</f>
        <v>0</v>
      </c>
      <c r="G32" s="291">
        <f>SUM(G31:G31)</f>
        <v>0</v>
      </c>
      <c r="H32" s="292">
        <f>((E32*1)+(F32*1/2))/D32</f>
        <v>0</v>
      </c>
    </row>
    <row r="33" spans="1:8" s="231" customFormat="1" ht="30" customHeight="1" thickBot="1" thickTop="1">
      <c r="A33" s="573" t="s">
        <v>239</v>
      </c>
      <c r="B33" s="574"/>
      <c r="C33" s="574"/>
      <c r="D33" s="288">
        <f>SUM(D12,D18,D25,D29,D32)</f>
        <v>58</v>
      </c>
      <c r="E33" s="289">
        <f>SUM(E32,E29,E25,E18,E12)</f>
        <v>0</v>
      </c>
      <c r="F33" s="289">
        <f>SUM(F32,F29,F25,F18,F12)</f>
        <v>0</v>
      </c>
      <c r="G33" s="289">
        <f>SUM(G32,G29,G25,G18,G12)</f>
        <v>0</v>
      </c>
      <c r="H33" s="290">
        <f>((E33*1)+(F33*1/2))/D33</f>
        <v>0</v>
      </c>
    </row>
    <row r="34" spans="1:8" s="241" customFormat="1" ht="15.75" customHeight="1">
      <c r="A34" s="257"/>
      <c r="B34" s="258"/>
      <c r="C34" s="257"/>
      <c r="D34" s="257"/>
      <c r="E34" s="259"/>
      <c r="F34" s="259"/>
      <c r="G34" s="259"/>
      <c r="H34" s="260"/>
    </row>
    <row r="35" spans="1:9" s="241" customFormat="1" ht="19.5" customHeight="1" thickBot="1">
      <c r="A35" s="261"/>
      <c r="B35" s="261"/>
      <c r="C35" s="262"/>
      <c r="D35" s="263"/>
      <c r="E35" s="263"/>
      <c r="F35" s="263"/>
      <c r="G35" s="263"/>
      <c r="H35" s="263"/>
      <c r="I35" s="245">
        <f>E33+F33+G33</f>
        <v>0</v>
      </c>
    </row>
    <row r="36" spans="1:8" s="241" customFormat="1" ht="19.5" customHeight="1" thickTop="1">
      <c r="A36" s="261"/>
      <c r="B36" s="567" t="s">
        <v>378</v>
      </c>
      <c r="C36" s="568"/>
      <c r="D36" s="569"/>
      <c r="E36" s="263"/>
      <c r="F36" s="263"/>
      <c r="G36" s="263"/>
      <c r="H36" s="263"/>
    </row>
    <row r="37" spans="1:8" ht="14.25" thickBot="1">
      <c r="A37" s="148"/>
      <c r="B37" s="570"/>
      <c r="C37" s="571"/>
      <c r="D37" s="572"/>
      <c r="E37" s="255"/>
      <c r="F37" s="255"/>
      <c r="G37" s="255"/>
      <c r="H37" s="256"/>
    </row>
    <row r="38" spans="1:8" ht="14.25" thickTop="1">
      <c r="A38" s="148"/>
      <c r="B38" s="149"/>
      <c r="C38" s="148"/>
      <c r="D38" s="148"/>
      <c r="E38" s="255"/>
      <c r="F38" s="255"/>
      <c r="G38" s="255"/>
      <c r="H38" s="256"/>
    </row>
    <row r="39" spans="1:8" ht="19.5" customHeight="1">
      <c r="A39" s="148"/>
      <c r="B39" s="149"/>
      <c r="C39" s="148"/>
      <c r="D39" s="148"/>
      <c r="E39" s="255"/>
      <c r="F39" s="255"/>
      <c r="G39" s="255"/>
      <c r="H39" s="256"/>
    </row>
    <row r="40" spans="1:8" ht="13.5">
      <c r="A40" s="148"/>
      <c r="B40" s="149"/>
      <c r="C40" s="148"/>
      <c r="D40" s="148"/>
      <c r="E40" s="255"/>
      <c r="F40" s="255"/>
      <c r="G40" s="255"/>
      <c r="H40" s="256"/>
    </row>
    <row r="41" spans="1:8" ht="13.5">
      <c r="A41" s="148"/>
      <c r="B41" s="149"/>
      <c r="C41" s="148"/>
      <c r="D41" s="148"/>
      <c r="E41" s="255"/>
      <c r="F41" s="255"/>
      <c r="G41" s="255"/>
      <c r="H41" s="256"/>
    </row>
    <row r="42" spans="1:8" ht="13.5">
      <c r="A42" s="148"/>
      <c r="B42" s="149"/>
      <c r="C42" s="148"/>
      <c r="D42" s="148"/>
      <c r="E42" s="255"/>
      <c r="F42" s="255"/>
      <c r="G42" s="255"/>
      <c r="H42" s="256"/>
    </row>
    <row r="43" spans="1:8" s="241" customFormat="1" ht="19.5" customHeight="1">
      <c r="A43" s="257"/>
      <c r="B43" s="258"/>
      <c r="C43" s="257"/>
      <c r="D43" s="257"/>
      <c r="E43" s="259"/>
      <c r="F43" s="259"/>
      <c r="G43" s="259"/>
      <c r="H43" s="260"/>
    </row>
    <row r="44" spans="1:8" s="241" customFormat="1" ht="15.75" customHeight="1">
      <c r="A44" s="264"/>
      <c r="B44" s="265"/>
      <c r="C44" s="264"/>
      <c r="D44" s="264"/>
      <c r="E44" s="266"/>
      <c r="F44" s="266"/>
      <c r="G44" s="266"/>
      <c r="H44" s="267"/>
    </row>
    <row r="45" spans="1:8" s="241" customFormat="1" ht="15.75" customHeight="1">
      <c r="A45" s="264"/>
      <c r="B45" s="265"/>
      <c r="C45" s="264"/>
      <c r="D45" s="264"/>
      <c r="E45" s="266"/>
      <c r="F45" s="266"/>
      <c r="G45" s="266"/>
      <c r="H45" s="267"/>
    </row>
    <row r="46" spans="1:8" s="241" customFormat="1" ht="19.5" customHeight="1">
      <c r="A46" s="257"/>
      <c r="B46" s="258"/>
      <c r="C46" s="257"/>
      <c r="D46" s="257"/>
      <c r="E46" s="259"/>
      <c r="F46" s="259"/>
      <c r="G46" s="259"/>
      <c r="H46" s="260"/>
    </row>
    <row r="47" spans="1:8" s="241" customFormat="1" ht="19.5" customHeight="1">
      <c r="A47" s="257"/>
      <c r="B47" s="258"/>
      <c r="C47" s="257"/>
      <c r="D47" s="257"/>
      <c r="E47" s="259"/>
      <c r="F47" s="259"/>
      <c r="G47" s="259"/>
      <c r="H47" s="260"/>
    </row>
    <row r="48" spans="1:8" s="241" customFormat="1" ht="19.5" customHeight="1">
      <c r="A48" s="257"/>
      <c r="B48" s="258"/>
      <c r="C48" s="257"/>
      <c r="D48" s="257"/>
      <c r="E48" s="259"/>
      <c r="F48" s="259"/>
      <c r="G48" s="259"/>
      <c r="H48" s="260"/>
    </row>
    <row r="49" spans="1:8" s="241" customFormat="1" ht="19.5" customHeight="1">
      <c r="A49" s="257"/>
      <c r="B49" s="258"/>
      <c r="C49" s="257"/>
      <c r="D49" s="257"/>
      <c r="E49" s="259"/>
      <c r="F49" s="259"/>
      <c r="G49" s="259"/>
      <c r="H49" s="260"/>
    </row>
    <row r="50" spans="1:8" s="241" customFormat="1" ht="19.5" customHeight="1">
      <c r="A50" s="257"/>
      <c r="B50" s="258"/>
      <c r="C50" s="257"/>
      <c r="D50" s="257"/>
      <c r="E50" s="259"/>
      <c r="F50" s="259"/>
      <c r="G50" s="259"/>
      <c r="H50" s="260"/>
    </row>
    <row r="51" spans="1:8" s="241" customFormat="1" ht="19.5" customHeight="1">
      <c r="A51" s="257"/>
      <c r="B51" s="258"/>
      <c r="C51" s="257"/>
      <c r="D51" s="257"/>
      <c r="E51" s="259"/>
      <c r="F51" s="259"/>
      <c r="G51" s="259"/>
      <c r="H51" s="260"/>
    </row>
    <row r="52" spans="1:8" s="241" customFormat="1" ht="19.5" customHeight="1">
      <c r="A52" s="257"/>
      <c r="B52" s="258"/>
      <c r="C52" s="257"/>
      <c r="D52" s="257"/>
      <c r="E52" s="259"/>
      <c r="F52" s="259"/>
      <c r="G52" s="259"/>
      <c r="H52" s="260"/>
    </row>
    <row r="53" spans="1:8" s="241" customFormat="1" ht="19.5" customHeight="1">
      <c r="A53" s="257"/>
      <c r="B53" s="258"/>
      <c r="C53" s="257"/>
      <c r="D53" s="257"/>
      <c r="E53" s="259"/>
      <c r="F53" s="259"/>
      <c r="G53" s="259"/>
      <c r="H53" s="260"/>
    </row>
    <row r="54" spans="1:8" s="241" customFormat="1" ht="19.5" customHeight="1">
      <c r="A54" s="257"/>
      <c r="B54" s="258"/>
      <c r="C54" s="257"/>
      <c r="D54" s="257"/>
      <c r="E54" s="259"/>
      <c r="F54" s="259"/>
      <c r="G54" s="259"/>
      <c r="H54" s="260"/>
    </row>
    <row r="55" spans="1:8" s="241" customFormat="1" ht="19.5" customHeight="1">
      <c r="A55" s="257"/>
      <c r="B55" s="258"/>
      <c r="C55" s="257"/>
      <c r="D55" s="257"/>
      <c r="E55" s="259"/>
      <c r="F55" s="259"/>
      <c r="G55" s="259"/>
      <c r="H55" s="260"/>
    </row>
    <row r="56" spans="1:8" s="241" customFormat="1" ht="9.75" customHeight="1">
      <c r="A56" s="257"/>
      <c r="B56" s="258"/>
      <c r="C56" s="257"/>
      <c r="D56" s="257"/>
      <c r="E56" s="259"/>
      <c r="F56" s="259"/>
      <c r="G56" s="259"/>
      <c r="H56" s="260"/>
    </row>
    <row r="57" spans="1:8" s="241" customFormat="1" ht="19.5" customHeight="1">
      <c r="A57" s="257"/>
      <c r="B57" s="257"/>
      <c r="C57" s="257"/>
      <c r="D57" s="257"/>
      <c r="E57" s="259"/>
      <c r="F57" s="259"/>
      <c r="G57" s="259"/>
      <c r="H57" s="260"/>
    </row>
    <row r="58" spans="1:8" s="241" customFormat="1" ht="19.5" customHeight="1">
      <c r="A58" s="257"/>
      <c r="B58" s="257"/>
      <c r="C58" s="257"/>
      <c r="D58" s="257"/>
      <c r="E58" s="259"/>
      <c r="F58" s="259"/>
      <c r="G58" s="259"/>
      <c r="H58" s="260"/>
    </row>
    <row r="59" spans="1:8" s="241" customFormat="1" ht="19.5" customHeight="1">
      <c r="A59" s="257"/>
      <c r="B59" s="257"/>
      <c r="C59" s="257"/>
      <c r="D59" s="257"/>
      <c r="E59" s="259"/>
      <c r="F59" s="259"/>
      <c r="G59" s="259"/>
      <c r="H59" s="260"/>
    </row>
    <row r="60" spans="1:8" s="241" customFormat="1" ht="19.5" customHeight="1">
      <c r="A60" s="257"/>
      <c r="B60" s="257"/>
      <c r="C60" s="257"/>
      <c r="D60" s="257"/>
      <c r="E60" s="259"/>
      <c r="F60" s="259"/>
      <c r="G60" s="259"/>
      <c r="H60" s="260"/>
    </row>
    <row r="61" spans="1:8" s="241" customFormat="1" ht="19.5" customHeight="1">
      <c r="A61" s="257"/>
      <c r="B61" s="257"/>
      <c r="C61" s="257"/>
      <c r="D61" s="257"/>
      <c r="E61" s="259"/>
      <c r="F61" s="259"/>
      <c r="G61" s="259"/>
      <c r="H61" s="260"/>
    </row>
    <row r="62" spans="1:8" s="241" customFormat="1" ht="19.5" customHeight="1">
      <c r="A62" s="257"/>
      <c r="B62" s="257"/>
      <c r="C62" s="257"/>
      <c r="D62" s="257"/>
      <c r="E62" s="259"/>
      <c r="F62" s="259"/>
      <c r="G62" s="259"/>
      <c r="H62" s="260"/>
    </row>
    <row r="63" spans="1:8" s="241" customFormat="1" ht="19.5" customHeight="1">
      <c r="A63" s="257"/>
      <c r="B63" s="257"/>
      <c r="C63" s="257"/>
      <c r="D63" s="257"/>
      <c r="E63" s="259"/>
      <c r="F63" s="259"/>
      <c r="G63" s="259"/>
      <c r="H63" s="260"/>
    </row>
    <row r="64" spans="1:8" s="241" customFormat="1" ht="20.25" customHeight="1">
      <c r="A64" s="257"/>
      <c r="B64" s="257"/>
      <c r="C64" s="257"/>
      <c r="D64" s="257"/>
      <c r="E64" s="259"/>
      <c r="F64" s="259"/>
      <c r="G64" s="259"/>
      <c r="H64" s="260"/>
    </row>
    <row r="65" spans="1:8" ht="13.5">
      <c r="A65" s="148"/>
      <c r="B65" s="149"/>
      <c r="C65" s="148"/>
      <c r="D65" s="148"/>
      <c r="E65" s="255"/>
      <c r="F65" s="255"/>
      <c r="G65" s="255"/>
      <c r="H65" s="256"/>
    </row>
    <row r="66" spans="1:8" ht="13.5">
      <c r="A66" s="148"/>
      <c r="B66" s="149"/>
      <c r="C66" s="148"/>
      <c r="D66" s="148"/>
      <c r="E66" s="255"/>
      <c r="F66" s="255"/>
      <c r="G66" s="255"/>
      <c r="H66" s="256"/>
    </row>
    <row r="68" ht="13.5">
      <c r="H68" s="246">
        <f>'評価基準書'!H438</f>
        <v>0</v>
      </c>
    </row>
    <row r="71" spans="2:8" s="241" customFormat="1" ht="19.5" customHeight="1">
      <c r="B71" s="242"/>
      <c r="E71" s="243"/>
      <c r="F71" s="243"/>
      <c r="G71" s="243"/>
      <c r="H71" s="244"/>
    </row>
    <row r="72" spans="2:8" s="241" customFormat="1" ht="19.5" customHeight="1">
      <c r="B72" s="242"/>
      <c r="E72" s="243"/>
      <c r="F72" s="243"/>
      <c r="G72" s="243"/>
      <c r="H72" s="244"/>
    </row>
    <row r="73" spans="2:8" s="241" customFormat="1" ht="19.5" customHeight="1">
      <c r="B73" s="242"/>
      <c r="E73" s="243"/>
      <c r="F73" s="243"/>
      <c r="G73" s="243"/>
      <c r="H73" s="244"/>
    </row>
    <row r="74" spans="2:8" s="241" customFormat="1" ht="19.5" customHeight="1">
      <c r="B74" s="242"/>
      <c r="E74" s="243"/>
      <c r="F74" s="243"/>
      <c r="G74" s="243"/>
      <c r="H74" s="244"/>
    </row>
    <row r="75" spans="2:8" s="241" customFormat="1" ht="19.5" customHeight="1">
      <c r="B75" s="242"/>
      <c r="E75" s="243"/>
      <c r="F75" s="243"/>
      <c r="G75" s="243"/>
      <c r="H75" s="244"/>
    </row>
    <row r="76" spans="2:8" s="241" customFormat="1" ht="19.5" customHeight="1">
      <c r="B76" s="242"/>
      <c r="E76" s="243"/>
      <c r="F76" s="243"/>
      <c r="G76" s="243"/>
      <c r="H76" s="244"/>
    </row>
    <row r="77" spans="2:8" s="241" customFormat="1" ht="19.5" customHeight="1">
      <c r="B77" s="242"/>
      <c r="E77" s="243"/>
      <c r="F77" s="243"/>
      <c r="G77" s="243"/>
      <c r="H77" s="244"/>
    </row>
    <row r="78" spans="2:8" s="241" customFormat="1" ht="19.5" customHeight="1">
      <c r="B78" s="242"/>
      <c r="E78" s="243"/>
      <c r="F78" s="243"/>
      <c r="G78" s="243"/>
      <c r="H78" s="244"/>
    </row>
    <row r="79" spans="2:8" s="241" customFormat="1" ht="19.5" customHeight="1">
      <c r="B79" s="242"/>
      <c r="E79" s="243"/>
      <c r="F79" s="243"/>
      <c r="G79" s="243"/>
      <c r="H79" s="244"/>
    </row>
    <row r="80" spans="2:8" s="241" customFormat="1" ht="19.5" customHeight="1">
      <c r="B80" s="242"/>
      <c r="E80" s="243"/>
      <c r="F80" s="243"/>
      <c r="G80" s="243"/>
      <c r="H80" s="244"/>
    </row>
    <row r="81" spans="2:8" s="241" customFormat="1" ht="19.5" customHeight="1">
      <c r="B81" s="242"/>
      <c r="E81" s="243"/>
      <c r="F81" s="243"/>
      <c r="G81" s="243"/>
      <c r="H81" s="244"/>
    </row>
    <row r="82" spans="2:8" s="241" customFormat="1" ht="19.5" customHeight="1">
      <c r="B82" s="242"/>
      <c r="E82" s="243"/>
      <c r="F82" s="243"/>
      <c r="G82" s="243"/>
      <c r="H82" s="244"/>
    </row>
    <row r="83" spans="2:8" s="241" customFormat="1" ht="19.5" customHeight="1">
      <c r="B83" s="242"/>
      <c r="E83" s="243"/>
      <c r="F83" s="243"/>
      <c r="G83" s="243"/>
      <c r="H83" s="244"/>
    </row>
    <row r="84" spans="2:8" s="241" customFormat="1" ht="19.5" customHeight="1">
      <c r="B84" s="242"/>
      <c r="E84" s="243"/>
      <c r="F84" s="243"/>
      <c r="G84" s="243"/>
      <c r="H84" s="244"/>
    </row>
    <row r="85" spans="2:8" s="241" customFormat="1" ht="19.5" customHeight="1">
      <c r="B85" s="242"/>
      <c r="E85" s="243"/>
      <c r="F85" s="243"/>
      <c r="G85" s="243"/>
      <c r="H85" s="244"/>
    </row>
    <row r="86" spans="2:8" s="241" customFormat="1" ht="19.5" customHeight="1">
      <c r="B86" s="242"/>
      <c r="E86" s="243"/>
      <c r="F86" s="243"/>
      <c r="G86" s="243"/>
      <c r="H86" s="244"/>
    </row>
    <row r="87" spans="2:8" s="241" customFormat="1" ht="19.5" customHeight="1">
      <c r="B87" s="242"/>
      <c r="E87" s="243"/>
      <c r="F87" s="243"/>
      <c r="G87" s="243"/>
      <c r="H87" s="244"/>
    </row>
    <row r="88" spans="2:8" s="241" customFormat="1" ht="19.5" customHeight="1">
      <c r="B88" s="242"/>
      <c r="E88" s="243"/>
      <c r="F88" s="243"/>
      <c r="G88" s="243"/>
      <c r="H88" s="244"/>
    </row>
    <row r="89" spans="2:8" s="241" customFormat="1" ht="19.5" customHeight="1">
      <c r="B89" s="242"/>
      <c r="E89" s="243"/>
      <c r="F89" s="243"/>
      <c r="G89" s="243"/>
      <c r="H89" s="244"/>
    </row>
    <row r="90" spans="2:8" s="241" customFormat="1" ht="19.5" customHeight="1">
      <c r="B90" s="242"/>
      <c r="E90" s="243"/>
      <c r="F90" s="243"/>
      <c r="G90" s="243"/>
      <c r="H90" s="244"/>
    </row>
    <row r="91" spans="2:8" s="241" customFormat="1" ht="19.5" customHeight="1">
      <c r="B91" s="242"/>
      <c r="E91" s="243"/>
      <c r="F91" s="243"/>
      <c r="G91" s="243"/>
      <c r="H91" s="244"/>
    </row>
    <row r="92" spans="2:8" s="241" customFormat="1" ht="19.5" customHeight="1">
      <c r="B92" s="242"/>
      <c r="E92" s="243"/>
      <c r="F92" s="243"/>
      <c r="G92" s="243"/>
      <c r="H92" s="244"/>
    </row>
    <row r="93" spans="2:8" s="241" customFormat="1" ht="19.5" customHeight="1">
      <c r="B93" s="242"/>
      <c r="E93" s="243"/>
      <c r="F93" s="243"/>
      <c r="G93" s="243"/>
      <c r="H93" s="244"/>
    </row>
    <row r="94" spans="2:8" s="241" customFormat="1" ht="19.5" customHeight="1">
      <c r="B94" s="242"/>
      <c r="E94" s="243"/>
      <c r="F94" s="243"/>
      <c r="G94" s="243"/>
      <c r="H94" s="244"/>
    </row>
    <row r="95" spans="2:8" s="241" customFormat="1" ht="19.5" customHeight="1">
      <c r="B95" s="242"/>
      <c r="E95" s="243"/>
      <c r="F95" s="243"/>
      <c r="G95" s="243"/>
      <c r="H95" s="244"/>
    </row>
    <row r="96" spans="2:8" s="241" customFormat="1" ht="19.5" customHeight="1">
      <c r="B96" s="242"/>
      <c r="E96" s="243"/>
      <c r="F96" s="243"/>
      <c r="G96" s="243"/>
      <c r="H96" s="244"/>
    </row>
    <row r="97" spans="2:8" s="241" customFormat="1" ht="19.5" customHeight="1">
      <c r="B97" s="242"/>
      <c r="E97" s="243"/>
      <c r="F97" s="243"/>
      <c r="G97" s="243"/>
      <c r="H97" s="244"/>
    </row>
    <row r="98" spans="2:8" s="241" customFormat="1" ht="19.5" customHeight="1">
      <c r="B98" s="242"/>
      <c r="E98" s="243"/>
      <c r="F98" s="243"/>
      <c r="G98" s="243"/>
      <c r="H98" s="244"/>
    </row>
    <row r="99" spans="2:8" s="241" customFormat="1" ht="19.5" customHeight="1">
      <c r="B99" s="242"/>
      <c r="E99" s="243"/>
      <c r="F99" s="243"/>
      <c r="G99" s="243"/>
      <c r="H99" s="244"/>
    </row>
    <row r="100" spans="2:8" s="241" customFormat="1" ht="19.5" customHeight="1">
      <c r="B100" s="242"/>
      <c r="E100" s="243"/>
      <c r="F100" s="243"/>
      <c r="G100" s="243"/>
      <c r="H100" s="244"/>
    </row>
    <row r="101" spans="2:8" s="241" customFormat="1" ht="19.5" customHeight="1">
      <c r="B101" s="242"/>
      <c r="E101" s="243"/>
      <c r="F101" s="243"/>
      <c r="G101" s="243"/>
      <c r="H101" s="244"/>
    </row>
    <row r="102" spans="2:8" s="241" customFormat="1" ht="19.5" customHeight="1">
      <c r="B102" s="242"/>
      <c r="E102" s="243"/>
      <c r="F102" s="243"/>
      <c r="G102" s="243"/>
      <c r="H102" s="244"/>
    </row>
    <row r="103" spans="2:8" s="241" customFormat="1" ht="19.5" customHeight="1">
      <c r="B103" s="242"/>
      <c r="E103" s="243"/>
      <c r="F103" s="243"/>
      <c r="G103" s="243"/>
      <c r="H103" s="244"/>
    </row>
    <row r="104" spans="2:8" s="241" customFormat="1" ht="19.5" customHeight="1">
      <c r="B104" s="242"/>
      <c r="E104" s="243"/>
      <c r="F104" s="243"/>
      <c r="G104" s="243"/>
      <c r="H104" s="244"/>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B36:D37"/>
    <mergeCell ref="A32:C32"/>
    <mergeCell ref="A33:C33"/>
    <mergeCell ref="A19:H19"/>
    <mergeCell ref="A25:C25"/>
    <mergeCell ref="A29:C29"/>
    <mergeCell ref="A26:H26"/>
    <mergeCell ref="A30:H30"/>
    <mergeCell ref="A18:C18"/>
    <mergeCell ref="A3:H3"/>
    <mergeCell ref="A8:H8"/>
    <mergeCell ref="A13:H13"/>
    <mergeCell ref="A7:C7"/>
    <mergeCell ref="A14:A17"/>
    <mergeCell ref="F5:H5"/>
    <mergeCell ref="A12:C12"/>
  </mergeCells>
  <conditionalFormatting sqref="E12:G12">
    <cfRule type="cellIs" priority="1" dxfId="7" operator="greaterThan" stopIfTrue="1">
      <formula>0</formula>
    </cfRule>
  </conditionalFormatting>
  <conditionalFormatting sqref="E9:G11 E14:G17 E20:G24 E27:G28 E31:G31">
    <cfRule type="cellIs" priority="2" dxfId="8" operator="greaterThan" stopIfTrue="1">
      <formula>0</formula>
    </cfRule>
  </conditionalFormatting>
  <conditionalFormatting sqref="H9:H12 H14:H18 H20:H25 H27:H29 H31:H33">
    <cfRule type="cellIs" priority="3" dxfId="0" operator="greaterThanOrEqual" stopIfTrue="1">
      <formula>0.5</formula>
    </cfRule>
    <cfRule type="cellIs" priority="4" dxfId="3" operator="lessThan" stopIfTrue="1">
      <formula>0.5</formula>
    </cfRule>
  </conditionalFormatting>
  <printOptions/>
  <pageMargins left="0.7874015748031497" right="0.7874015748031497" top="0.3937007874015748" bottom="0.3937007874015748" header="0.5118110236220472" footer="0.5118110236220472"/>
  <pageSetup horizontalDpi="600" verticalDpi="600" orientation="portrait" paperSize="9" scale="64" r:id="rId2"/>
  <rowBreaks count="1" manualBreakCount="1">
    <brk id="34"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4">
      <selection activeCell="C15" sqref="C15"/>
    </sheetView>
  </sheetViews>
  <sheetFormatPr defaultColWidth="9.00390625" defaultRowHeight="13.5"/>
  <cols>
    <col min="1" max="1" width="5.25390625" style="248" customWidth="1"/>
    <col min="2" max="2" width="7.125" style="247" customWidth="1"/>
    <col min="3" max="3" width="27.75390625" style="247" customWidth="1"/>
    <col min="4" max="4" width="10.625" style="248" customWidth="1"/>
    <col min="5" max="5" width="14.25390625" style="248" customWidth="1"/>
    <col min="6" max="6" width="29.375" style="247" customWidth="1"/>
    <col min="7" max="7" width="14.25390625" style="248" customWidth="1"/>
    <col min="8" max="8" width="41.375" style="247" customWidth="1"/>
    <col min="9" max="11" width="10.625" style="248" customWidth="1"/>
    <col min="12" max="16384" width="9.00390625" style="247" customWidth="1"/>
  </cols>
  <sheetData>
    <row r="1" spans="1:11" ht="33" customHeight="1">
      <c r="A1" s="575" t="s">
        <v>35</v>
      </c>
      <c r="B1" s="575"/>
      <c r="C1" s="575"/>
      <c r="D1" s="575"/>
      <c r="E1" s="575"/>
      <c r="F1" s="575"/>
      <c r="G1" s="575"/>
      <c r="H1" s="575"/>
      <c r="I1" s="575"/>
      <c r="J1" s="575"/>
      <c r="K1" s="575"/>
    </row>
    <row r="2" spans="1:11" ht="19.5" customHeight="1" thickBot="1">
      <c r="A2" s="268"/>
      <c r="B2" s="269"/>
      <c r="C2" s="269"/>
      <c r="D2" s="269"/>
      <c r="E2" s="269"/>
      <c r="F2" s="269"/>
      <c r="G2" s="269"/>
      <c r="H2" s="269"/>
      <c r="I2" s="269"/>
      <c r="J2" s="269"/>
      <c r="K2" s="269"/>
    </row>
    <row r="3" spans="1:11" ht="31.5" customHeight="1" thickBot="1" thickTop="1">
      <c r="A3" s="576" t="s">
        <v>634</v>
      </c>
      <c r="B3" s="577"/>
      <c r="C3" s="578"/>
      <c r="D3" s="579"/>
      <c r="E3" s="580"/>
      <c r="F3" s="269"/>
      <c r="G3" s="270"/>
      <c r="H3" s="269"/>
      <c r="I3" s="270"/>
      <c r="J3" s="270"/>
      <c r="K3" s="270"/>
    </row>
    <row r="4" spans="1:11" ht="31.5" customHeight="1" thickBot="1" thickTop="1">
      <c r="A4" s="576" t="s">
        <v>36</v>
      </c>
      <c r="B4" s="577"/>
      <c r="C4" s="578"/>
      <c r="D4" s="579"/>
      <c r="E4" s="580"/>
      <c r="F4" s="269"/>
      <c r="G4" s="270"/>
      <c r="H4" s="269"/>
      <c r="I4" s="270"/>
      <c r="J4" s="270"/>
      <c r="K4" s="270"/>
    </row>
    <row r="5" spans="1:11" ht="14.25" thickTop="1">
      <c r="A5" s="268"/>
      <c r="B5" s="270"/>
      <c r="C5" s="270"/>
      <c r="D5" s="268"/>
      <c r="E5" s="268"/>
      <c r="F5" s="270"/>
      <c r="G5" s="268"/>
      <c r="H5" s="270"/>
      <c r="I5" s="268"/>
      <c r="J5" s="268"/>
      <c r="K5" s="268"/>
    </row>
    <row r="6" spans="1:11" ht="14.25" thickBot="1">
      <c r="A6" s="268"/>
      <c r="B6" s="270"/>
      <c r="C6" s="270"/>
      <c r="D6" s="268"/>
      <c r="E6" s="268"/>
      <c r="F6" s="270"/>
      <c r="G6" s="268"/>
      <c r="H6" s="270"/>
      <c r="I6" s="268"/>
      <c r="J6" s="268"/>
      <c r="K6" s="268"/>
    </row>
    <row r="7" spans="1:11" ht="51.75" customHeight="1" thickBot="1" thickTop="1">
      <c r="A7" s="249" t="s">
        <v>24</v>
      </c>
      <c r="B7" s="250" t="s">
        <v>25</v>
      </c>
      <c r="C7" s="249" t="s">
        <v>26</v>
      </c>
      <c r="D7" s="249" t="s">
        <v>27</v>
      </c>
      <c r="E7" s="249" t="s">
        <v>28</v>
      </c>
      <c r="F7" s="249" t="s">
        <v>29</v>
      </c>
      <c r="G7" s="249" t="s">
        <v>30</v>
      </c>
      <c r="H7" s="249" t="s">
        <v>31</v>
      </c>
      <c r="I7" s="249" t="s">
        <v>32</v>
      </c>
      <c r="J7" s="249" t="s">
        <v>33</v>
      </c>
      <c r="K7" s="249" t="s">
        <v>34</v>
      </c>
    </row>
    <row r="8" spans="1:11" ht="96.75" customHeight="1" thickBot="1" thickTop="1">
      <c r="A8" s="251"/>
      <c r="B8" s="251"/>
      <c r="C8" s="252"/>
      <c r="D8" s="254"/>
      <c r="E8" s="279"/>
      <c r="F8" s="252"/>
      <c r="G8" s="280"/>
      <c r="H8" s="252"/>
      <c r="I8" s="254"/>
      <c r="J8" s="253"/>
      <c r="K8" s="254"/>
    </row>
    <row r="9" spans="1:11" ht="96.75" customHeight="1" thickBot="1" thickTop="1">
      <c r="A9" s="251"/>
      <c r="B9" s="251"/>
      <c r="C9" s="252"/>
      <c r="D9" s="254"/>
      <c r="E9" s="279"/>
      <c r="F9" s="252"/>
      <c r="G9" s="280"/>
      <c r="H9" s="252"/>
      <c r="I9" s="254"/>
      <c r="J9" s="253"/>
      <c r="K9" s="254"/>
    </row>
    <row r="10" spans="1:11" ht="96.75" customHeight="1" thickBot="1" thickTop="1">
      <c r="A10" s="251"/>
      <c r="B10" s="251"/>
      <c r="C10" s="252"/>
      <c r="D10" s="254"/>
      <c r="E10" s="279"/>
      <c r="F10" s="252"/>
      <c r="G10" s="280"/>
      <c r="H10" s="252"/>
      <c r="I10" s="254"/>
      <c r="J10" s="253"/>
      <c r="K10" s="254"/>
    </row>
    <row r="11" spans="1:11" ht="96.75" customHeight="1" thickBot="1" thickTop="1">
      <c r="A11" s="251"/>
      <c r="B11" s="251"/>
      <c r="C11" s="252"/>
      <c r="D11" s="254"/>
      <c r="E11" s="279"/>
      <c r="F11" s="252"/>
      <c r="G11" s="280"/>
      <c r="H11" s="252"/>
      <c r="I11" s="254"/>
      <c r="J11" s="253"/>
      <c r="K11" s="254"/>
    </row>
    <row r="12" spans="1:11" ht="96.75" customHeight="1" thickBot="1" thickTop="1">
      <c r="A12" s="251"/>
      <c r="B12" s="251"/>
      <c r="C12" s="252"/>
      <c r="D12" s="254"/>
      <c r="E12" s="279"/>
      <c r="F12" s="252"/>
      <c r="G12" s="280"/>
      <c r="H12" s="252"/>
      <c r="I12" s="254"/>
      <c r="J12" s="253"/>
      <c r="K12" s="254"/>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2">
    <tabColor indexed="45"/>
  </sheetPr>
  <dimension ref="A1:EF30"/>
  <sheetViews>
    <sheetView zoomScale="55" zoomScaleNormal="55" workbookViewId="0" topLeftCell="I1">
      <selection activeCell="DZ23" sqref="DZ23"/>
    </sheetView>
  </sheetViews>
  <sheetFormatPr defaultColWidth="9.00390625" defaultRowHeight="13.5"/>
  <cols>
    <col min="1" max="5" width="2.25390625" style="27" hidden="1" customWidth="1"/>
    <col min="6" max="6" width="11.875" style="27" hidden="1" customWidth="1"/>
    <col min="7" max="7" width="5.50390625" style="27" hidden="1" customWidth="1"/>
    <col min="8" max="8" width="3.375" style="27" hidden="1" customWidth="1"/>
    <col min="9" max="11" width="7.625" style="28" customWidth="1"/>
    <col min="12" max="12" width="7.625" style="29" customWidth="1"/>
    <col min="13" max="13" width="7.625" style="28" customWidth="1"/>
    <col min="14" max="14" width="7.625" style="29" customWidth="1"/>
    <col min="15" max="15" width="7.625" style="28" customWidth="1"/>
    <col min="16" max="16" width="7.625" style="29" customWidth="1"/>
    <col min="17" max="17" width="7.625" style="28" customWidth="1"/>
    <col min="18" max="18" width="7.625" style="29" customWidth="1"/>
    <col min="19" max="19" width="7.625" style="28" customWidth="1"/>
    <col min="20" max="20" width="7.625" style="29" customWidth="1"/>
    <col min="21" max="21" width="7.625" style="28" customWidth="1"/>
    <col min="22" max="22" width="7.625" style="29" customWidth="1"/>
    <col min="23" max="23" width="7.625" style="28" customWidth="1"/>
    <col min="24" max="24" width="7.625" style="29" customWidth="1"/>
    <col min="25" max="25" width="7.625" style="28" hidden="1" customWidth="1"/>
    <col min="26" max="26" width="7.625" style="29" hidden="1" customWidth="1"/>
    <col min="27" max="27" width="7.625" style="28" hidden="1" customWidth="1"/>
    <col min="28" max="28" width="7.625" style="29" hidden="1" customWidth="1"/>
    <col min="29" max="29" width="7.625" style="28" hidden="1" customWidth="1"/>
    <col min="30" max="30" width="7.625" style="29" hidden="1" customWidth="1"/>
    <col min="31" max="31" width="7.625" style="28" hidden="1" customWidth="1"/>
    <col min="32" max="32" width="7.625" style="29" hidden="1" customWidth="1"/>
    <col min="33" max="33" width="7.625" style="28" hidden="1" customWidth="1"/>
    <col min="34" max="34" width="7.625" style="29" hidden="1" customWidth="1"/>
    <col min="35" max="35" width="7.625" style="28" hidden="1" customWidth="1"/>
    <col min="36" max="36" width="7.625" style="29" hidden="1" customWidth="1"/>
    <col min="37" max="37" width="7.625" style="28" hidden="1" customWidth="1"/>
    <col min="38" max="38" width="7.625" style="29" hidden="1" customWidth="1"/>
    <col min="39" max="39" width="8.75390625" style="28" hidden="1" customWidth="1"/>
    <col min="40" max="40" width="7.625" style="29" hidden="1" customWidth="1"/>
    <col min="41" max="41" width="7.625" style="28" hidden="1" customWidth="1"/>
    <col min="42" max="42" width="7.625" style="29" hidden="1" customWidth="1"/>
    <col min="43" max="43" width="7.625" style="28" hidden="1" customWidth="1"/>
    <col min="44" max="44" width="7.625" style="29" hidden="1" customWidth="1"/>
    <col min="45" max="45" width="7.625" style="28" hidden="1" customWidth="1"/>
    <col min="46" max="46" width="7.625" style="29" hidden="1" customWidth="1"/>
    <col min="47" max="47" width="7.625" style="28" hidden="1" customWidth="1"/>
    <col min="48" max="48" width="7.625" style="29" hidden="1" customWidth="1"/>
    <col min="49" max="49" width="7.625" style="28" hidden="1" customWidth="1"/>
    <col min="50" max="50" width="7.625" style="29" hidden="1" customWidth="1"/>
    <col min="51" max="51" width="7.625" style="28" hidden="1" customWidth="1"/>
    <col min="52" max="52" width="7.625" style="29" hidden="1" customWidth="1"/>
    <col min="53" max="53" width="7.625" style="28" hidden="1" customWidth="1"/>
    <col min="54" max="54" width="7.625" style="29" hidden="1" customWidth="1"/>
    <col min="55" max="55" width="7.625" style="28" hidden="1" customWidth="1"/>
    <col min="56" max="56" width="7.625" style="29" hidden="1" customWidth="1"/>
    <col min="57" max="57" width="7.625" style="28" hidden="1" customWidth="1"/>
    <col min="58" max="58" width="7.625" style="29" hidden="1" customWidth="1"/>
    <col min="59" max="59" width="7.625" style="28" hidden="1" customWidth="1"/>
    <col min="60" max="60" width="7.625" style="29" hidden="1" customWidth="1"/>
    <col min="61" max="61" width="7.625" style="28" hidden="1" customWidth="1"/>
    <col min="62" max="62" width="7.625" style="29" hidden="1" customWidth="1"/>
    <col min="63" max="63" width="7.625" style="28" hidden="1" customWidth="1"/>
    <col min="64" max="64" width="7.625" style="29" hidden="1" customWidth="1"/>
    <col min="65" max="65" width="7.625" style="28" hidden="1" customWidth="1"/>
    <col min="66" max="66" width="7.625" style="29" hidden="1" customWidth="1"/>
    <col min="67" max="67" width="7.625" style="28" hidden="1" customWidth="1"/>
    <col min="68" max="68" width="7.625" style="29" hidden="1" customWidth="1"/>
    <col min="69" max="69" width="7.625" style="28" hidden="1" customWidth="1"/>
    <col min="70" max="70" width="7.625" style="29" hidden="1" customWidth="1"/>
    <col min="71" max="71" width="7.625" style="28" hidden="1" customWidth="1"/>
    <col min="72" max="72" width="7.625" style="29" hidden="1" customWidth="1"/>
    <col min="73" max="73" width="7.625" style="28" hidden="1" customWidth="1"/>
    <col min="74" max="74" width="7.625" style="29" hidden="1" customWidth="1"/>
    <col min="75" max="75" width="7.625" style="28" hidden="1" customWidth="1"/>
    <col min="76" max="76" width="7.625" style="29" hidden="1" customWidth="1"/>
    <col min="77" max="77" width="7.625" style="28" hidden="1" customWidth="1"/>
    <col min="78" max="78" width="7.625" style="29" hidden="1" customWidth="1"/>
    <col min="79" max="79" width="7.625" style="28" hidden="1" customWidth="1"/>
    <col min="80" max="80" width="7.625" style="29" hidden="1" customWidth="1"/>
    <col min="81" max="81" width="7.625" style="28" hidden="1" customWidth="1"/>
    <col min="82" max="82" width="7.625" style="29" hidden="1" customWidth="1"/>
    <col min="83" max="83" width="7.625" style="28" hidden="1" customWidth="1"/>
    <col min="84" max="84" width="7.625" style="29" hidden="1" customWidth="1"/>
    <col min="85" max="85" width="7.625" style="28" hidden="1" customWidth="1"/>
    <col min="86" max="86" width="7.625" style="29" hidden="1" customWidth="1"/>
    <col min="87" max="87" width="7.625" style="28" hidden="1" customWidth="1"/>
    <col min="88" max="88" width="7.625" style="29" hidden="1" customWidth="1"/>
    <col min="89" max="89" width="7.625" style="28" hidden="1" customWidth="1"/>
    <col min="90" max="90" width="7.625" style="29" hidden="1" customWidth="1"/>
    <col min="91" max="91" width="7.625" style="28" hidden="1" customWidth="1"/>
    <col min="92" max="92" width="7.625" style="29" hidden="1" customWidth="1"/>
    <col min="93" max="93" width="7.625" style="28" hidden="1" customWidth="1"/>
    <col min="94" max="94" width="7.625" style="29" hidden="1" customWidth="1"/>
    <col min="95" max="95" width="7.625" style="28" hidden="1" customWidth="1"/>
    <col min="96" max="96" width="7.625" style="29" hidden="1" customWidth="1"/>
    <col min="97" max="97" width="7.625" style="28" hidden="1" customWidth="1"/>
    <col min="98" max="98" width="7.625" style="29" hidden="1" customWidth="1"/>
    <col min="99" max="99" width="7.625" style="28" hidden="1" customWidth="1"/>
    <col min="100" max="100" width="7.625" style="29" hidden="1" customWidth="1"/>
    <col min="101" max="101" width="7.625" style="28" hidden="1" customWidth="1"/>
    <col min="102" max="102" width="7.625" style="29" hidden="1" customWidth="1"/>
    <col min="103" max="103" width="7.625" style="28" hidden="1" customWidth="1"/>
    <col min="104" max="104" width="7.625" style="29" hidden="1" customWidth="1"/>
    <col min="105" max="105" width="7.625" style="28" hidden="1" customWidth="1"/>
    <col min="106" max="106" width="7.625" style="29" hidden="1" customWidth="1"/>
    <col min="107" max="107" width="7.625" style="28" hidden="1" customWidth="1"/>
    <col min="108" max="108" width="7.625" style="29" hidden="1" customWidth="1"/>
    <col min="109" max="109" width="7.625" style="28" hidden="1" customWidth="1"/>
    <col min="110" max="110" width="7.625" style="29" hidden="1" customWidth="1"/>
    <col min="111" max="111" width="7.625" style="28" hidden="1" customWidth="1"/>
    <col min="112" max="112" width="7.625" style="29" hidden="1" customWidth="1"/>
    <col min="113" max="113" width="7.625" style="28" hidden="1" customWidth="1"/>
    <col min="114" max="114" width="7.625" style="29" hidden="1" customWidth="1"/>
    <col min="115" max="115" width="7.625" style="28" hidden="1" customWidth="1"/>
    <col min="116" max="116" width="7.625" style="29" hidden="1" customWidth="1"/>
    <col min="117" max="117" width="7.625" style="28" hidden="1" customWidth="1"/>
    <col min="118" max="118" width="7.625" style="29" hidden="1" customWidth="1"/>
    <col min="119" max="119" width="7.625" style="28" hidden="1" customWidth="1"/>
    <col min="120" max="120" width="7.625" style="29" hidden="1" customWidth="1"/>
    <col min="121" max="121" width="7.625" style="28" hidden="1" customWidth="1"/>
    <col min="122" max="122" width="7.625" style="29" hidden="1" customWidth="1"/>
    <col min="123" max="123" width="7.625" style="28" hidden="1" customWidth="1"/>
    <col min="124" max="126" width="9.00390625" style="27" hidden="1" customWidth="1"/>
    <col min="127" max="127" width="36.75390625" style="27" customWidth="1"/>
    <col min="128" max="128" width="11.50390625" style="27" customWidth="1"/>
    <col min="129" max="132" width="10.625" style="28" customWidth="1"/>
    <col min="133" max="133" width="9.00390625" style="27" customWidth="1"/>
    <col min="134" max="134" width="35.75390625" style="27" customWidth="1"/>
    <col min="135" max="16384" width="9.00390625" style="27" customWidth="1"/>
  </cols>
  <sheetData>
    <row r="1" ht="13.5">
      <c r="DV1" s="30"/>
    </row>
    <row r="2" spans="12:126" ht="36.75" customHeight="1" hidden="1">
      <c r="L2" s="586" t="s">
        <v>569</v>
      </c>
      <c r="M2" s="586"/>
      <c r="N2" s="586"/>
      <c r="O2" s="586"/>
      <c r="P2" s="586"/>
      <c r="Q2" s="586"/>
      <c r="R2" s="586"/>
      <c r="S2" s="586"/>
      <c r="T2" s="586"/>
      <c r="U2" s="586"/>
      <c r="V2" s="586"/>
      <c r="DV2" s="30"/>
    </row>
    <row r="3" ht="13.5" hidden="1">
      <c r="DV3" s="30"/>
    </row>
    <row r="4" spans="1:132" s="32" customFormat="1" ht="15.75" customHeight="1" hidden="1">
      <c r="A4" s="587" t="s">
        <v>345</v>
      </c>
      <c r="B4" s="588"/>
      <c r="C4" s="588"/>
      <c r="D4" s="588"/>
      <c r="E4" s="588"/>
      <c r="F4" s="588"/>
      <c r="G4" s="589"/>
      <c r="H4" s="31" t="s">
        <v>566</v>
      </c>
      <c r="I4" s="581">
        <v>1</v>
      </c>
      <c r="J4" s="581"/>
      <c r="K4" s="581">
        <v>2</v>
      </c>
      <c r="L4" s="581"/>
      <c r="M4" s="581">
        <v>3</v>
      </c>
      <c r="N4" s="581"/>
      <c r="O4" s="581">
        <v>4</v>
      </c>
      <c r="P4" s="581"/>
      <c r="Q4" s="581">
        <v>5</v>
      </c>
      <c r="R4" s="581"/>
      <c r="S4" s="581">
        <v>6</v>
      </c>
      <c r="T4" s="581"/>
      <c r="U4" s="581">
        <v>7</v>
      </c>
      <c r="V4" s="581"/>
      <c r="W4" s="581">
        <v>8</v>
      </c>
      <c r="X4" s="581"/>
      <c r="Y4" s="581">
        <v>9</v>
      </c>
      <c r="Z4" s="581"/>
      <c r="AA4" s="581">
        <v>10</v>
      </c>
      <c r="AB4" s="581"/>
      <c r="AC4" s="581">
        <v>11</v>
      </c>
      <c r="AD4" s="581"/>
      <c r="AE4" s="581">
        <v>12</v>
      </c>
      <c r="AF4" s="581"/>
      <c r="AG4" s="581">
        <v>13</v>
      </c>
      <c r="AH4" s="581"/>
      <c r="AI4" s="581">
        <v>14</v>
      </c>
      <c r="AJ4" s="581"/>
      <c r="AK4" s="581">
        <v>15</v>
      </c>
      <c r="AL4" s="581"/>
      <c r="AM4" s="581">
        <v>16</v>
      </c>
      <c r="AN4" s="581"/>
      <c r="AO4" s="581">
        <v>17</v>
      </c>
      <c r="AP4" s="581"/>
      <c r="AQ4" s="581">
        <v>18</v>
      </c>
      <c r="AR4" s="581"/>
      <c r="AS4" s="581">
        <v>19</v>
      </c>
      <c r="AT4" s="581"/>
      <c r="AU4" s="581">
        <v>20</v>
      </c>
      <c r="AV4" s="581"/>
      <c r="AW4" s="581">
        <v>21</v>
      </c>
      <c r="AX4" s="581"/>
      <c r="AY4" s="581">
        <v>22</v>
      </c>
      <c r="AZ4" s="581"/>
      <c r="BA4" s="581">
        <v>23</v>
      </c>
      <c r="BB4" s="581"/>
      <c r="BC4" s="581">
        <v>24</v>
      </c>
      <c r="BD4" s="581"/>
      <c r="BE4" s="581">
        <v>25</v>
      </c>
      <c r="BF4" s="581"/>
      <c r="BG4" s="581">
        <v>26</v>
      </c>
      <c r="BH4" s="581"/>
      <c r="BI4" s="581">
        <v>27</v>
      </c>
      <c r="BJ4" s="581"/>
      <c r="BK4" s="581">
        <v>28</v>
      </c>
      <c r="BL4" s="581"/>
      <c r="BM4" s="581">
        <v>29</v>
      </c>
      <c r="BN4" s="581"/>
      <c r="BO4" s="581">
        <v>30</v>
      </c>
      <c r="BP4" s="581"/>
      <c r="BQ4" s="581">
        <v>31</v>
      </c>
      <c r="BR4" s="581"/>
      <c r="BS4" s="581">
        <v>32</v>
      </c>
      <c r="BT4" s="581"/>
      <c r="BU4" s="581">
        <v>33</v>
      </c>
      <c r="BV4" s="581"/>
      <c r="BW4" s="581">
        <v>34</v>
      </c>
      <c r="BX4" s="581"/>
      <c r="BY4" s="581">
        <v>35</v>
      </c>
      <c r="BZ4" s="581"/>
      <c r="CA4" s="581">
        <v>36</v>
      </c>
      <c r="CB4" s="581"/>
      <c r="CC4" s="581">
        <v>37</v>
      </c>
      <c r="CD4" s="581"/>
      <c r="CE4" s="581">
        <v>38</v>
      </c>
      <c r="CF4" s="581"/>
      <c r="CG4" s="581">
        <v>39</v>
      </c>
      <c r="CH4" s="581"/>
      <c r="CI4" s="581">
        <v>40</v>
      </c>
      <c r="CJ4" s="581"/>
      <c r="CK4" s="581">
        <v>41</v>
      </c>
      <c r="CL4" s="581"/>
      <c r="CM4" s="581">
        <v>42</v>
      </c>
      <c r="CN4" s="581"/>
      <c r="CO4" s="581">
        <v>43</v>
      </c>
      <c r="CP4" s="581"/>
      <c r="CQ4" s="581">
        <v>44</v>
      </c>
      <c r="CR4" s="581"/>
      <c r="CS4" s="581">
        <v>45</v>
      </c>
      <c r="CT4" s="581"/>
      <c r="CU4" s="581">
        <v>46</v>
      </c>
      <c r="CV4" s="581"/>
      <c r="CW4" s="581">
        <v>47</v>
      </c>
      <c r="CX4" s="581"/>
      <c r="CY4" s="581">
        <v>48</v>
      </c>
      <c r="CZ4" s="581"/>
      <c r="DA4" s="581">
        <v>49</v>
      </c>
      <c r="DB4" s="581"/>
      <c r="DC4" s="581">
        <v>50</v>
      </c>
      <c r="DD4" s="581"/>
      <c r="DE4" s="581">
        <v>51</v>
      </c>
      <c r="DF4" s="581"/>
      <c r="DG4" s="581">
        <v>52</v>
      </c>
      <c r="DH4" s="581"/>
      <c r="DI4" s="581">
        <v>53</v>
      </c>
      <c r="DJ4" s="581"/>
      <c r="DK4" s="581">
        <v>54</v>
      </c>
      <c r="DL4" s="581"/>
      <c r="DM4" s="581">
        <v>55</v>
      </c>
      <c r="DN4" s="581"/>
      <c r="DO4" s="581">
        <v>56</v>
      </c>
      <c r="DP4" s="581"/>
      <c r="DQ4" s="581">
        <v>57</v>
      </c>
      <c r="DR4" s="581"/>
      <c r="DS4" s="581">
        <v>58</v>
      </c>
      <c r="DT4" s="581"/>
      <c r="DV4" s="33"/>
      <c r="DY4" s="41"/>
      <c r="DZ4" s="41"/>
      <c r="EA4" s="41"/>
      <c r="EB4" s="41"/>
    </row>
    <row r="5" spans="1:136" s="35" customFormat="1" ht="36" customHeight="1" hidden="1">
      <c r="A5" s="590"/>
      <c r="B5" s="591"/>
      <c r="C5" s="591"/>
      <c r="D5" s="591"/>
      <c r="E5" s="591"/>
      <c r="F5" s="591"/>
      <c r="G5" s="592"/>
      <c r="H5" s="34" t="s">
        <v>564</v>
      </c>
      <c r="I5" s="582" t="str">
        <f>IF(AND(J14=1,J9=0),"３",IF(J9=0%,"０",IF(J9=100%,"１",IF(J9&gt;49%,"２",IF(J9&lt;50%,"３")))))</f>
        <v>０</v>
      </c>
      <c r="J5" s="582"/>
      <c r="K5" s="582" t="str">
        <f>IF(AND(L14=1,L9=0),"３",IF(L9=0%,"０",IF(L9=100%,"１",IF(L9&gt;49%,"２",IF(L9&lt;50%,"３")))))</f>
        <v>０</v>
      </c>
      <c r="L5" s="582"/>
      <c r="M5" s="582" t="str">
        <f>IF(AND(N16=1,N9=0),"３",IF(N9=0%,"０",IF(N9=100%,"１",IF(N9&gt;49%,"２",IF(N9&lt;50%,"３")))))</f>
        <v>０</v>
      </c>
      <c r="N5" s="582"/>
      <c r="O5" s="582" t="str">
        <f>IF(AND(P15=1,P9=0),"３",IF(P9=0%,"０",IF(P9=100%,"１",IF(P9&gt;49%,"２",IF(P9&lt;50%,"３")))))</f>
        <v>０</v>
      </c>
      <c r="P5" s="582"/>
      <c r="Q5" s="582" t="str">
        <f>IF(AND(R13=1,R9=0),"３",IF(R9=0%,"０",IF(R9=100%,"１",IF(R9&gt;49%,"２",IF(R9&lt;50%,"３")))))</f>
        <v>０</v>
      </c>
      <c r="R5" s="582"/>
      <c r="S5" s="582" t="str">
        <f>IF(AND(T14=1,T9=0),"３",IF(T9=0%,"０",IF(T9=100%,"１",IF(T9&gt;49%,"２",IF(T9&lt;50%,"３")))))</f>
        <v>０</v>
      </c>
      <c r="T5" s="582"/>
      <c r="U5" s="582" t="str">
        <f>IF(AND(V14=1,V9=0),"３",IF(V9=0%,"０",IF(V9=100%,"１",IF(V9&gt;49%,"２",IF(V9&lt;50%,"３")))))</f>
        <v>０</v>
      </c>
      <c r="V5" s="582"/>
      <c r="W5" s="582" t="str">
        <f>IF(AND(X16=1,X9=0),"３",IF(X9=0%,"０",IF(X9=100%,"１",IF(X9&gt;49%,"２",IF(X9&lt;50%,"３")))))</f>
        <v>０</v>
      </c>
      <c r="X5" s="582"/>
      <c r="Y5" s="582" t="str">
        <f>IF(AND(Z15=1,Z9=0),"３",IF(Z9=0%,"０",IF(Z9=100%,"１",IF(Z9&gt;49%,"２",IF(Z9&lt;50%,"３")))))</f>
        <v>０</v>
      </c>
      <c r="Z5" s="582"/>
      <c r="AA5" s="582" t="str">
        <f>IF(AND(AB16=1,AB9=0),"３",IF(AB9=0%,"０",IF(AB9=100%,"１",IF(AB9&gt;49%,"２",IF(AB9&lt;50%,"３")))))</f>
        <v>０</v>
      </c>
      <c r="AB5" s="582"/>
      <c r="AC5" s="582" t="str">
        <f>IF(AND(AD20=1,AD9=0),"３",IF(AD9=0%,"０",IF(AD9=100%,"１",IF(AD9&gt;49%,"２",IF(AD9&lt;50%,"３")))))</f>
        <v>０</v>
      </c>
      <c r="AD5" s="582"/>
      <c r="AE5" s="582" t="str">
        <f>IF(AND(AF14=1,AF9=0),"３",IF(AF9=0%,"０",IF(AF9=100%,"１",IF(AF9&gt;49%,"２",IF(AF9&lt;50%,"３")))))</f>
        <v>０</v>
      </c>
      <c r="AF5" s="582"/>
      <c r="AG5" s="582" t="str">
        <f>IF(AND(AH14=1,AH9=0),"３",IF(AH9=0%,"０",IF(AH9=100%,"１",IF(AH9&gt;49%,"２",IF(AH9&lt;50%,"３")))))</f>
        <v>０</v>
      </c>
      <c r="AH5" s="582"/>
      <c r="AI5" s="582" t="str">
        <f>IF(AND(AJ14=1,AJ9=0),"３",IF(AJ9=0%,"０",IF(AJ9=100%,"１",IF(AJ9&gt;49%,"２",IF(AJ9&lt;50%,"３")))))</f>
        <v>０</v>
      </c>
      <c r="AJ5" s="582"/>
      <c r="AK5" s="582" t="str">
        <f>IF(AND(AL21=1,AL9=0),"３",IF(AL9=0%,"０",IF(AL9=100%,"１",IF(AL9&gt;49%,"２",IF(AL9&lt;50%,"３")))))</f>
        <v>０</v>
      </c>
      <c r="AL5" s="582"/>
      <c r="AM5" s="582" t="str">
        <f>IF(AND(AN19=1,AN9=0),"３",IF(AN9=0%,"０",IF(AN9=100%,"１",IF(AN9&gt;49%,"２",IF(AN9&lt;50%,"３")))))</f>
        <v>０</v>
      </c>
      <c r="AN5" s="582"/>
      <c r="AO5" s="582" t="str">
        <f>IF(AND(AP18=1,AP9=0),"３",IF(AP9=0%,"０",IF(AP9=100%,"１",IF(AP9&gt;49%,"２",IF(AP9&lt;50%,"３")))))</f>
        <v>０</v>
      </c>
      <c r="AP5" s="582"/>
      <c r="AQ5" s="582" t="str">
        <f>IF(AND(AR22=1,AR9=0),"３",IF(AR9=0%,"０",IF(AR9=100%,"１",IF(AR9&gt;49%,"２",IF(AR9&lt;50%,"３")))))</f>
        <v>０</v>
      </c>
      <c r="AR5" s="582"/>
      <c r="AS5" s="582" t="str">
        <f>IF(AND(AT15=1,AT9=0),"３",IF(AT9=0%,"０",IF(AT9=100%,"１",IF(AT9&gt;49%,"２",IF(AT9&lt;50%,"３")))))</f>
        <v>０</v>
      </c>
      <c r="AT5" s="582"/>
      <c r="AU5" s="582" t="str">
        <f>IF(AND(AV15=1,AV9=0),"３",IF(AV9=0%,"０",IF(AV9=100%,"１",IF(AV9&gt;49%,"２",IF(AV9&lt;50%,"３")))))</f>
        <v>０</v>
      </c>
      <c r="AV5" s="582"/>
      <c r="AW5" s="582" t="str">
        <f>IF(AND(AX16=1,AX9=0),"３",IF(AX9=0%,"０",IF(AX9=100%,"１",IF(AX9&gt;49%,"２",IF(AX9&lt;50%,"３")))))</f>
        <v>０</v>
      </c>
      <c r="AX5" s="582"/>
      <c r="AY5" s="582" t="str">
        <f>IF(AND(AZ14=1,AZ9=0),"３",IF(AZ9=0%,"０",IF(AZ9=100%,"１",IF(AZ9&gt;49%,"２",IF(AZ9&lt;50%,"３")))))</f>
        <v>０</v>
      </c>
      <c r="AZ5" s="582"/>
      <c r="BA5" s="582" t="str">
        <f>IF(AND(BB15=1,BB9=0),"３",IF(BB9=0%,"０",IF(BB9=100%,"１",IF(BB9&gt;49%,"２",IF(BB9&lt;50%,"３")))))</f>
        <v>０</v>
      </c>
      <c r="BB5" s="582"/>
      <c r="BC5" s="582" t="str">
        <f>IF(AND(BD16=1,BD9=0),"３",IF(BD9=0%,"０",IF(BD9=100%,"１",IF(BD9&gt;49%,"２",IF(BD9&lt;50%,"３")))))</f>
        <v>０</v>
      </c>
      <c r="BD5" s="582"/>
      <c r="BE5" s="582" t="str">
        <f>IF(AND(BF19=1,BF9=0),"３",IF(BF9=0%,"０",IF(BF9=100%,"１",IF(BF9&gt;49%,"２",IF(BF9&lt;50%,"３")))))</f>
        <v>０</v>
      </c>
      <c r="BF5" s="582"/>
      <c r="BG5" s="582" t="str">
        <f>IF(AND(BH14=1,BH9=0),"３",IF(BH9=0%,"０",IF(BH9=100%,"１",IF(BH9&gt;49%,"２",IF(BH9&lt;50%,"３")))))</f>
        <v>０</v>
      </c>
      <c r="BH5" s="582"/>
      <c r="BI5" s="582" t="str">
        <f>IF(AND(BJ16=1,BJ9=0),"３",IF(BJ9=0%,"０",IF(BJ9=100%,"１",IF(BJ9&gt;49%,"２",IF(BJ9&lt;50%,"３")))))</f>
        <v>０</v>
      </c>
      <c r="BJ5" s="582"/>
      <c r="BK5" s="582" t="str">
        <f>IF(AND(BL16=1,BL9=0),"３",IF(BL9=0%,"０",IF(BL9=100%,"１",IF(BL9&gt;49%,"２",IF(BL9&lt;50%,"３")))))</f>
        <v>０</v>
      </c>
      <c r="BL5" s="582"/>
      <c r="BM5" s="582" t="str">
        <f>IF(AND(BN17=1,BN9=0),"３",IF(BN9=0%,"０",IF(BN9=100%,"１",IF(BN9&gt;49%,"２",IF(BN9&lt;50%,"３")))))</f>
        <v>０</v>
      </c>
      <c r="BN5" s="582"/>
      <c r="BO5" s="582" t="str">
        <f>IF(AND(BP16=1,BP9=0),"３",IF(BP9=0%,"０",IF(BP9=100%,"１",IF(BP9&gt;49%,"２",IF(BP9&lt;50%,"３")))))</f>
        <v>０</v>
      </c>
      <c r="BP5" s="582"/>
      <c r="BQ5" s="582" t="str">
        <f>IF(AND(BR19=1,BR9=0),"３",IF(BR9=0%,"０",IF(BR9=100%,"１",IF(BR9&gt;49%,"２",IF(BR9&lt;50%,"３")))))</f>
        <v>０</v>
      </c>
      <c r="BR5" s="582"/>
      <c r="BS5" s="582" t="str">
        <f>IF(AND(BT16=1,BT9=0),"３",IF(BT9=0%,"０",IF(BT9=100%,"１",IF(BT9&gt;49%,"２",IF(BT9&lt;50%,"３")))))</f>
        <v>０</v>
      </c>
      <c r="BT5" s="582"/>
      <c r="BU5" s="582" t="str">
        <f>IF(AND(BV14=1,BV9=0),"３",IF(BV9=0%,"０",IF(BV9=100%,"１",IF(BV9&gt;49%,"２",IF(BV9&lt;50%,"３")))))</f>
        <v>０</v>
      </c>
      <c r="BV5" s="582"/>
      <c r="BW5" s="582" t="str">
        <f>IF(AND(BX18=1,BX9=0),"３",IF(BX9=0%,"０",IF(BX9=100%,"１",IF(BX9&gt;49%,"２",IF(BX9&lt;50%,"３")))))</f>
        <v>０</v>
      </c>
      <c r="BX5" s="582"/>
      <c r="BY5" s="582" t="str">
        <f>IF(AND(BZ15=1,BZ9=0),"３",IF(BZ9=0%,"０",IF(BZ9=100%,"１",IF(BZ9&gt;49%,"２",IF(BZ9&lt;50%,"３")))))</f>
        <v>０</v>
      </c>
      <c r="BZ5" s="582"/>
      <c r="CA5" s="582" t="str">
        <f>IF(AND(CB14=1,CB9=0),"３",IF(CB9=0%,"０",IF(CB9=100%,"１",IF(CB9&gt;49%,"２",IF(CB9&lt;50%,"３")))))</f>
        <v>０</v>
      </c>
      <c r="CB5" s="582"/>
      <c r="CC5" s="582" t="str">
        <f>IF(AND(CD13=1,CD9=0),"３",IF(CD9=0%,"０",IF(CD9=100%,"１",IF(CD9&gt;49%,"２",IF(CD9&lt;50%,"３")))))</f>
        <v>０</v>
      </c>
      <c r="CD5" s="582"/>
      <c r="CE5" s="582" t="str">
        <f>IF(AND(CF15=1,CF9=0),"３",IF(AND(CF13=1,CF9=0),"３",IF(CF9=100%,"１",IF(CF9=0%,"０"))))</f>
        <v>０</v>
      </c>
      <c r="CF5" s="582"/>
      <c r="CG5" s="582" t="str">
        <f>IF(AND(CH15=1,CH9=0),"３",IF(CH9=0%,"０",IF(CH9=100%,"１",IF(CH9&gt;49%,"２",IF(CH9&lt;50%,"３")))))</f>
        <v>０</v>
      </c>
      <c r="CH5" s="582"/>
      <c r="CI5" s="582" t="str">
        <f>IF(AND(CJ17=1,CJ9=0),"３",IF(CJ9=0%,"０",IF(CJ9=100%,"１",IF(CJ9&gt;49%,"２",IF(CJ9&lt;50%,"３")))))</f>
        <v>０</v>
      </c>
      <c r="CJ5" s="582"/>
      <c r="CK5" s="582" t="str">
        <f>IF(AND(CL17=1,CL9=0),"３",IF(CL9=0%,"０",IF(CL9=100%,"１",IF(CL9&gt;49%,"２",IF(CL9&lt;50%,"３")))))</f>
        <v>０</v>
      </c>
      <c r="CL5" s="582"/>
      <c r="CM5" s="582" t="str">
        <f>IF(AND(CN16=1,CN9=0),"３",IF(CN9=0%,"０",IF(CN9=100%,"１",IF(CN9&gt;49%,"２",IF(CN9&lt;50%,"３")))))</f>
        <v>０</v>
      </c>
      <c r="CN5" s="582"/>
      <c r="CO5" s="582" t="str">
        <f>IF(AND(CP15=1,CP9=0),"３",IF(CP9=0%,"０",IF(CP9=100%,"１",IF(CP9&gt;49%,"２",IF(CP9&lt;50%,"３")))))</f>
        <v>０</v>
      </c>
      <c r="CP5" s="582"/>
      <c r="CQ5" s="582" t="str">
        <f>IF(AND(CR14=1,CR9=0),"３",IF(CR9=0%,"０",IF(CR9=100%,"１",IF(CR9&gt;49%,"２",IF(CR9&lt;50%,"３")))))</f>
        <v>０</v>
      </c>
      <c r="CR5" s="582"/>
      <c r="CS5" s="582" t="str">
        <f>IF(AND(CT14=1,CT9=0),"３",IF(CT9=0%,"０",IF(CT9=100%,"１",IF(CT9&gt;49%,"２",IF(CT9&lt;50%,"３")))))</f>
        <v>０</v>
      </c>
      <c r="CT5" s="582"/>
      <c r="CU5" s="582" t="str">
        <f>IF(AND(CV17=1,CV9=0),"３",IF(CV9=0%,"０",IF(CV9=100%,"１",IF(CV9&gt;49%,"２",IF(CV9&lt;50%,"３")))))</f>
        <v>０</v>
      </c>
      <c r="CV5" s="582"/>
      <c r="CW5" s="582" t="str">
        <f>IF(AND(CX13=1,CX9=0),"３",IF(CX9=0%,"０",IF(CX9=100%,"１",IF(CX9&gt;49%,"２",IF(CX9&lt;50%,"３")))))</f>
        <v>０</v>
      </c>
      <c r="CX5" s="582"/>
      <c r="CY5" s="582" t="str">
        <f>IF(AND(CZ13=1,CZ9=0),"３",IF(CZ9=0%,"０",IF(CZ9=100%,"１",IF(CZ9&gt;49%,"２",IF(CZ9&lt;50%,"３")))))</f>
        <v>０</v>
      </c>
      <c r="CZ5" s="582"/>
      <c r="DA5" s="582" t="str">
        <f>IF(AND(DB13=1,DB9=0),"３",IF(DB9=0%,"０",IF(DB9=100%,"１",IF(DB9&gt;49%,"２",IF(DB9&lt;50%,"３")))))</f>
        <v>０</v>
      </c>
      <c r="DB5" s="582"/>
      <c r="DC5" s="582" t="str">
        <f>IF(AND(DD15=1,DD9=0),"３",IF(DD9=0%,"０",IF(DD9=100%,"１",IF(DD9&gt;49%,"２",IF(DD9&lt;50%,"３")))))</f>
        <v>０</v>
      </c>
      <c r="DD5" s="582"/>
      <c r="DE5" s="582" t="str">
        <f>IF(AND(DF17=1,DF9=0),"３",IF(DF9=0%,"０",IF(DF9=100%,"１",IF(DF9&gt;49%,"２",IF(DF9&lt;50%,"３")))))</f>
        <v>０</v>
      </c>
      <c r="DF5" s="582"/>
      <c r="DG5" s="582" t="str">
        <f>IF(AND(DH17=1,DH9=0),"３",IF(DH9=0%,"０",IF(DH9=100%,"１",IF(DH9&gt;49%,"２",IF(DH9&lt;50%,"３")))))</f>
        <v>０</v>
      </c>
      <c r="DH5" s="582"/>
      <c r="DI5" s="582" t="str">
        <f>IF(AND(DJ16=1,DJ9=0),"３",IF(DJ9=0%,"０",IF(DJ9=100%,"１",IF(DJ9&gt;49%,"２",IF(DJ9&lt;50%,"３")))))</f>
        <v>０</v>
      </c>
      <c r="DJ5" s="582"/>
      <c r="DK5" s="582" t="str">
        <f>IF(AND(DL18=1,DL9=0),"３",IF(DL9=0%,"０",IF(DL9=100%,"１",IF(DL9&gt;49%,"２",IF(DL9&lt;50%,"３")))))</f>
        <v>０</v>
      </c>
      <c r="DL5" s="582"/>
      <c r="DM5" s="582" t="str">
        <f>IF(AND(DN23=1,DN9=0),"３",IF(DN9=0%,"０",IF(DN9=100%,"１",IF(DN9&gt;49%,"２",IF(DN9&lt;50%,"３")))))</f>
        <v>０</v>
      </c>
      <c r="DN5" s="582"/>
      <c r="DO5" s="582" t="str">
        <f>IF(AND(DP21=1,DP9=0),"３",IF(DP9=0%,"０",IF(DP9=100%,"１",IF(DP9&gt;49%,"２",IF(DP9&lt;50%,"３")))))</f>
        <v>０</v>
      </c>
      <c r="DP5" s="582"/>
      <c r="DQ5" s="582" t="str">
        <f>IF(AND(DR15=1,DR9=0),"３",IF(DR9=0%,"０",IF(DR9=100%,"１",IF(DR9&gt;49%,"２",IF(DR9&lt;50%,"３")))))</f>
        <v>０</v>
      </c>
      <c r="DR5" s="582"/>
      <c r="DS5" s="582" t="str">
        <f>IF(AND(DT13=1,DT9=0),"３",IF(DT9=0%,"０",IF(DT9=100%,"１",IF(DT9&gt;49%,"２",IF(DT9&lt;50%,"３")))))</f>
        <v>０</v>
      </c>
      <c r="DT5" s="582"/>
      <c r="DU5" s="58"/>
      <c r="DV5" s="59"/>
      <c r="DW5" s="58"/>
      <c r="DX5" s="58"/>
      <c r="DY5" s="58"/>
      <c r="DZ5" s="58"/>
      <c r="EA5" s="58"/>
      <c r="EB5" s="58"/>
      <c r="EC5" s="58"/>
      <c r="ED5" s="58"/>
      <c r="EE5" s="58"/>
      <c r="EF5" s="58"/>
    </row>
    <row r="6" spans="1:136" s="37" customFormat="1" ht="36" customHeight="1" hidden="1">
      <c r="A6" s="593"/>
      <c r="B6" s="594"/>
      <c r="C6" s="594"/>
      <c r="D6" s="594"/>
      <c r="E6" s="594"/>
      <c r="F6" s="594"/>
      <c r="G6" s="595"/>
      <c r="H6" s="36" t="s">
        <v>565</v>
      </c>
      <c r="I6" s="583">
        <v>0</v>
      </c>
      <c r="J6" s="583"/>
      <c r="K6" s="583">
        <v>0</v>
      </c>
      <c r="L6" s="583"/>
      <c r="M6" s="583">
        <v>0</v>
      </c>
      <c r="N6" s="583"/>
      <c r="O6" s="583">
        <v>0</v>
      </c>
      <c r="P6" s="583"/>
      <c r="Q6" s="583">
        <v>0</v>
      </c>
      <c r="R6" s="583"/>
      <c r="S6" s="583">
        <v>0</v>
      </c>
      <c r="T6" s="583"/>
      <c r="U6" s="583">
        <v>0</v>
      </c>
      <c r="V6" s="583"/>
      <c r="W6" s="583">
        <v>0</v>
      </c>
      <c r="X6" s="583"/>
      <c r="Y6" s="583">
        <v>0</v>
      </c>
      <c r="Z6" s="583"/>
      <c r="AA6" s="583">
        <v>0</v>
      </c>
      <c r="AB6" s="583"/>
      <c r="AC6" s="583">
        <v>0</v>
      </c>
      <c r="AD6" s="583"/>
      <c r="AE6" s="583">
        <v>0</v>
      </c>
      <c r="AF6" s="583"/>
      <c r="AG6" s="583">
        <v>0</v>
      </c>
      <c r="AH6" s="583"/>
      <c r="AI6" s="583">
        <v>0</v>
      </c>
      <c r="AJ6" s="583"/>
      <c r="AK6" s="583">
        <v>0</v>
      </c>
      <c r="AL6" s="583"/>
      <c r="AM6" s="583">
        <v>0</v>
      </c>
      <c r="AN6" s="583"/>
      <c r="AO6" s="583">
        <v>0</v>
      </c>
      <c r="AP6" s="583"/>
      <c r="AQ6" s="583">
        <v>0</v>
      </c>
      <c r="AR6" s="583"/>
      <c r="AS6" s="583">
        <v>0</v>
      </c>
      <c r="AT6" s="583"/>
      <c r="AU6" s="583">
        <v>0</v>
      </c>
      <c r="AV6" s="583"/>
      <c r="AW6" s="583">
        <v>0</v>
      </c>
      <c r="AX6" s="583"/>
      <c r="AY6" s="583">
        <v>0</v>
      </c>
      <c r="AZ6" s="583"/>
      <c r="BA6" s="583">
        <v>0</v>
      </c>
      <c r="BB6" s="583"/>
      <c r="BC6" s="583">
        <v>0</v>
      </c>
      <c r="BD6" s="583"/>
      <c r="BE6" s="583">
        <v>0</v>
      </c>
      <c r="BF6" s="583"/>
      <c r="BG6" s="583">
        <v>0</v>
      </c>
      <c r="BH6" s="583"/>
      <c r="BI6" s="583">
        <v>0</v>
      </c>
      <c r="BJ6" s="583"/>
      <c r="BK6" s="583">
        <v>0</v>
      </c>
      <c r="BL6" s="583"/>
      <c r="BM6" s="583">
        <v>0</v>
      </c>
      <c r="BN6" s="583"/>
      <c r="BO6" s="583">
        <v>0</v>
      </c>
      <c r="BP6" s="583"/>
      <c r="BQ6" s="583">
        <v>0</v>
      </c>
      <c r="BR6" s="583"/>
      <c r="BS6" s="583">
        <v>0</v>
      </c>
      <c r="BT6" s="583"/>
      <c r="BU6" s="583">
        <v>0</v>
      </c>
      <c r="BV6" s="583"/>
      <c r="BW6" s="583">
        <v>0</v>
      </c>
      <c r="BX6" s="583"/>
      <c r="BY6" s="583">
        <v>0</v>
      </c>
      <c r="BZ6" s="583"/>
      <c r="CA6" s="583">
        <v>0</v>
      </c>
      <c r="CB6" s="583"/>
      <c r="CC6" s="583">
        <v>0</v>
      </c>
      <c r="CD6" s="583"/>
      <c r="CE6" s="583">
        <v>0</v>
      </c>
      <c r="CF6" s="583"/>
      <c r="CG6" s="583">
        <v>0</v>
      </c>
      <c r="CH6" s="583"/>
      <c r="CI6" s="583">
        <v>0</v>
      </c>
      <c r="CJ6" s="583"/>
      <c r="CK6" s="583">
        <v>0</v>
      </c>
      <c r="CL6" s="583"/>
      <c r="CM6" s="583">
        <v>0</v>
      </c>
      <c r="CN6" s="583"/>
      <c r="CO6" s="583">
        <v>0</v>
      </c>
      <c r="CP6" s="583"/>
      <c r="CQ6" s="583">
        <v>0</v>
      </c>
      <c r="CR6" s="583"/>
      <c r="CS6" s="583">
        <v>0</v>
      </c>
      <c r="CT6" s="583"/>
      <c r="CU6" s="583">
        <v>0</v>
      </c>
      <c r="CV6" s="583"/>
      <c r="CW6" s="583">
        <v>0</v>
      </c>
      <c r="CX6" s="583"/>
      <c r="CY6" s="583">
        <v>0</v>
      </c>
      <c r="CZ6" s="583"/>
      <c r="DA6" s="583">
        <v>0</v>
      </c>
      <c r="DB6" s="583"/>
      <c r="DC6" s="583">
        <v>0</v>
      </c>
      <c r="DD6" s="583"/>
      <c r="DE6" s="583">
        <v>0</v>
      </c>
      <c r="DF6" s="583"/>
      <c r="DG6" s="583">
        <v>0</v>
      </c>
      <c r="DH6" s="583"/>
      <c r="DI6" s="583">
        <v>0</v>
      </c>
      <c r="DJ6" s="583"/>
      <c r="DK6" s="583">
        <v>0</v>
      </c>
      <c r="DL6" s="583"/>
      <c r="DM6" s="583">
        <v>0</v>
      </c>
      <c r="DN6" s="583"/>
      <c r="DO6" s="583">
        <v>0</v>
      </c>
      <c r="DP6" s="583"/>
      <c r="DQ6" s="583">
        <v>0</v>
      </c>
      <c r="DR6" s="583"/>
      <c r="DS6" s="583">
        <v>0</v>
      </c>
      <c r="DT6" s="583"/>
      <c r="DU6" s="60"/>
      <c r="DV6" s="61"/>
      <c r="DW6" s="60"/>
      <c r="DX6" s="60"/>
      <c r="DY6" s="58"/>
      <c r="DZ6" s="58"/>
      <c r="EA6" s="58"/>
      <c r="EB6" s="58"/>
      <c r="EC6" s="60"/>
      <c r="ED6" s="60"/>
      <c r="EE6" s="60"/>
      <c r="EF6" s="60"/>
    </row>
    <row r="7" spans="7:136" ht="13.5" hidden="1">
      <c r="G7" s="38"/>
      <c r="I7" s="62"/>
      <c r="J7" s="62"/>
      <c r="K7" s="62"/>
      <c r="L7" s="63"/>
      <c r="M7" s="62"/>
      <c r="N7" s="63"/>
      <c r="O7" s="62"/>
      <c r="P7" s="63"/>
      <c r="Q7" s="62"/>
      <c r="R7" s="63"/>
      <c r="S7" s="62"/>
      <c r="T7" s="63"/>
      <c r="U7" s="62"/>
      <c r="V7" s="63"/>
      <c r="W7" s="62"/>
      <c r="X7" s="63"/>
      <c r="Y7" s="62"/>
      <c r="Z7" s="63"/>
      <c r="AA7" s="62"/>
      <c r="AB7" s="63"/>
      <c r="AC7" s="62"/>
      <c r="AD7" s="63"/>
      <c r="AE7" s="62"/>
      <c r="AF7" s="63"/>
      <c r="AG7" s="62"/>
      <c r="AH7" s="63"/>
      <c r="AI7" s="62"/>
      <c r="AJ7" s="63"/>
      <c r="AK7" s="62"/>
      <c r="AL7" s="63"/>
      <c r="AM7" s="62"/>
      <c r="AN7" s="63"/>
      <c r="AO7" s="62"/>
      <c r="AP7" s="63"/>
      <c r="AQ7" s="62"/>
      <c r="AR7" s="63"/>
      <c r="AS7" s="62"/>
      <c r="AT7" s="63"/>
      <c r="AU7" s="62"/>
      <c r="AV7" s="63"/>
      <c r="AW7" s="62"/>
      <c r="AX7" s="63"/>
      <c r="AY7" s="62"/>
      <c r="AZ7" s="63"/>
      <c r="BA7" s="62"/>
      <c r="BB7" s="63"/>
      <c r="BC7" s="62"/>
      <c r="BD7" s="63"/>
      <c r="BE7" s="62"/>
      <c r="BF7" s="63"/>
      <c r="BG7" s="62"/>
      <c r="BH7" s="63"/>
      <c r="BI7" s="62"/>
      <c r="BJ7" s="63"/>
      <c r="BK7" s="62"/>
      <c r="BL7" s="63"/>
      <c r="BM7" s="62"/>
      <c r="BN7" s="63"/>
      <c r="BO7" s="62"/>
      <c r="BP7" s="63"/>
      <c r="BQ7" s="62"/>
      <c r="BR7" s="63"/>
      <c r="BS7" s="62"/>
      <c r="BT7" s="63"/>
      <c r="BU7" s="62"/>
      <c r="BV7" s="63"/>
      <c r="BW7" s="62"/>
      <c r="BX7" s="63"/>
      <c r="BY7" s="62"/>
      <c r="BZ7" s="63"/>
      <c r="CA7" s="62"/>
      <c r="CB7" s="63"/>
      <c r="CC7" s="62"/>
      <c r="CD7" s="63"/>
      <c r="CE7" s="62"/>
      <c r="CF7" s="63"/>
      <c r="CG7" s="62"/>
      <c r="CH7" s="63"/>
      <c r="CI7" s="62"/>
      <c r="CJ7" s="63"/>
      <c r="CK7" s="62"/>
      <c r="CL7" s="63"/>
      <c r="CM7" s="62"/>
      <c r="CN7" s="63"/>
      <c r="CO7" s="62"/>
      <c r="CP7" s="63"/>
      <c r="CQ7" s="62"/>
      <c r="CR7" s="63"/>
      <c r="CS7" s="62"/>
      <c r="CT7" s="63"/>
      <c r="CU7" s="62"/>
      <c r="CV7" s="63"/>
      <c r="CW7" s="62"/>
      <c r="CX7" s="63"/>
      <c r="CY7" s="62"/>
      <c r="CZ7" s="63"/>
      <c r="DA7" s="62"/>
      <c r="DB7" s="63"/>
      <c r="DC7" s="62"/>
      <c r="DD7" s="63"/>
      <c r="DE7" s="62"/>
      <c r="DF7" s="63"/>
      <c r="DG7" s="62"/>
      <c r="DH7" s="63"/>
      <c r="DI7" s="62"/>
      <c r="DJ7" s="63"/>
      <c r="DK7" s="62"/>
      <c r="DL7" s="63"/>
      <c r="DM7" s="62"/>
      <c r="DN7" s="63"/>
      <c r="DO7" s="62"/>
      <c r="DP7" s="63"/>
      <c r="DQ7" s="62"/>
      <c r="DR7" s="63"/>
      <c r="DS7" s="62"/>
      <c r="DT7" s="64"/>
      <c r="DU7" s="64"/>
      <c r="DV7" s="65"/>
      <c r="EF7" s="64"/>
    </row>
    <row r="8" spans="7:136" ht="13.5" customHeight="1" hidden="1">
      <c r="G8" s="38"/>
      <c r="I8" s="62"/>
      <c r="J8" s="62"/>
      <c r="K8" s="62"/>
      <c r="L8" s="63"/>
      <c r="M8" s="62"/>
      <c r="N8" s="63"/>
      <c r="O8" s="62"/>
      <c r="P8" s="63"/>
      <c r="Q8" s="62"/>
      <c r="R8" s="63"/>
      <c r="S8" s="62"/>
      <c r="T8" s="63"/>
      <c r="U8" s="62"/>
      <c r="V8" s="63"/>
      <c r="W8" s="62"/>
      <c r="X8" s="63"/>
      <c r="Y8" s="62"/>
      <c r="Z8" s="63"/>
      <c r="AA8" s="62"/>
      <c r="AB8" s="63"/>
      <c r="AC8" s="62"/>
      <c r="AD8" s="63"/>
      <c r="AE8" s="62"/>
      <c r="AF8" s="63"/>
      <c r="AG8" s="62"/>
      <c r="AH8" s="63"/>
      <c r="AI8" s="62"/>
      <c r="AJ8" s="63"/>
      <c r="AK8" s="62"/>
      <c r="AL8" s="63"/>
      <c r="AM8" s="62"/>
      <c r="AN8" s="63"/>
      <c r="AO8" s="62"/>
      <c r="AP8" s="63"/>
      <c r="AQ8" s="62"/>
      <c r="AR8" s="63"/>
      <c r="AS8" s="62"/>
      <c r="AT8" s="63"/>
      <c r="AU8" s="62"/>
      <c r="AV8" s="63"/>
      <c r="AW8" s="62"/>
      <c r="AX8" s="63"/>
      <c r="AY8" s="62"/>
      <c r="AZ8" s="63"/>
      <c r="BA8" s="62"/>
      <c r="BB8" s="63"/>
      <c r="BC8" s="62"/>
      <c r="BD8" s="63"/>
      <c r="BE8" s="62"/>
      <c r="BF8" s="63"/>
      <c r="BG8" s="62"/>
      <c r="BH8" s="63"/>
      <c r="BI8" s="62"/>
      <c r="BJ8" s="63"/>
      <c r="BK8" s="62"/>
      <c r="BL8" s="63"/>
      <c r="BM8" s="62"/>
      <c r="BN8" s="63"/>
      <c r="BO8" s="62"/>
      <c r="BP8" s="63"/>
      <c r="BQ8" s="62"/>
      <c r="BR8" s="63"/>
      <c r="BS8" s="62"/>
      <c r="BT8" s="63"/>
      <c r="BU8" s="62"/>
      <c r="BV8" s="63"/>
      <c r="BW8" s="62"/>
      <c r="BX8" s="63"/>
      <c r="BY8" s="62"/>
      <c r="BZ8" s="63"/>
      <c r="CA8" s="62"/>
      <c r="CB8" s="63"/>
      <c r="CC8" s="62"/>
      <c r="CD8" s="63"/>
      <c r="CE8" s="62"/>
      <c r="CF8" s="63"/>
      <c r="CG8" s="62"/>
      <c r="CH8" s="63"/>
      <c r="CI8" s="62"/>
      <c r="CJ8" s="63"/>
      <c r="CK8" s="62"/>
      <c r="CL8" s="63"/>
      <c r="CM8" s="62"/>
      <c r="CN8" s="63"/>
      <c r="CO8" s="62"/>
      <c r="CP8" s="63"/>
      <c r="CQ8" s="62"/>
      <c r="CR8" s="63"/>
      <c r="CS8" s="62"/>
      <c r="CT8" s="63"/>
      <c r="CU8" s="62"/>
      <c r="CV8" s="63"/>
      <c r="CW8" s="62"/>
      <c r="CX8" s="63"/>
      <c r="CY8" s="62"/>
      <c r="CZ8" s="63"/>
      <c r="DA8" s="62"/>
      <c r="DB8" s="63"/>
      <c r="DC8" s="62"/>
      <c r="DD8" s="63"/>
      <c r="DE8" s="62"/>
      <c r="DF8" s="63"/>
      <c r="DG8" s="62"/>
      <c r="DH8" s="63"/>
      <c r="DI8" s="62"/>
      <c r="DJ8" s="63"/>
      <c r="DK8" s="62"/>
      <c r="DL8" s="63"/>
      <c r="DM8" s="62"/>
      <c r="DN8" s="63"/>
      <c r="DO8" s="62"/>
      <c r="DP8" s="63"/>
      <c r="DQ8" s="62"/>
      <c r="DR8" s="63"/>
      <c r="DS8" s="62"/>
      <c r="DT8" s="64"/>
      <c r="DU8" s="64"/>
      <c r="DV8" s="65"/>
      <c r="EF8" s="64"/>
    </row>
    <row r="9" spans="1:136" s="39" customFormat="1" ht="30" customHeight="1" hidden="1">
      <c r="A9" s="604" t="s">
        <v>269</v>
      </c>
      <c r="B9" s="605"/>
      <c r="C9" s="605"/>
      <c r="D9" s="605"/>
      <c r="E9" s="605"/>
      <c r="F9" s="605"/>
      <c r="G9" s="605"/>
      <c r="H9" s="94"/>
      <c r="I9" s="67" t="s">
        <v>275</v>
      </c>
      <c r="J9" s="68">
        <f>J12/2</f>
        <v>0</v>
      </c>
      <c r="K9" s="67" t="s">
        <v>275</v>
      </c>
      <c r="L9" s="69">
        <f>L12/2</f>
        <v>0</v>
      </c>
      <c r="M9" s="67" t="s">
        <v>276</v>
      </c>
      <c r="N9" s="68">
        <f>N14/4</f>
        <v>0</v>
      </c>
      <c r="O9" s="67" t="s">
        <v>276</v>
      </c>
      <c r="P9" s="68">
        <f>P13/3</f>
        <v>0</v>
      </c>
      <c r="Q9" s="67" t="s">
        <v>276</v>
      </c>
      <c r="R9" s="69">
        <f>R10/1</f>
        <v>0</v>
      </c>
      <c r="S9" s="67" t="s">
        <v>276</v>
      </c>
      <c r="T9" s="68">
        <f>T12/2</f>
        <v>0</v>
      </c>
      <c r="U9" s="67" t="s">
        <v>276</v>
      </c>
      <c r="V9" s="69">
        <f>V12/2</f>
        <v>0</v>
      </c>
      <c r="W9" s="67" t="s">
        <v>276</v>
      </c>
      <c r="X9" s="68">
        <f>X14/4</f>
        <v>0</v>
      </c>
      <c r="Y9" s="67" t="s">
        <v>276</v>
      </c>
      <c r="Z9" s="69">
        <f>Z13/3</f>
        <v>0</v>
      </c>
      <c r="AA9" s="67" t="s">
        <v>276</v>
      </c>
      <c r="AB9" s="69">
        <f>AB14/4</f>
        <v>0</v>
      </c>
      <c r="AC9" s="67" t="s">
        <v>276</v>
      </c>
      <c r="AD9" s="68">
        <f>AD18/8</f>
        <v>0</v>
      </c>
      <c r="AE9" s="67" t="s">
        <v>276</v>
      </c>
      <c r="AF9" s="69">
        <f>AF12/2</f>
        <v>0</v>
      </c>
      <c r="AG9" s="67" t="s">
        <v>276</v>
      </c>
      <c r="AH9" s="69">
        <f>AH12/2</f>
        <v>0</v>
      </c>
      <c r="AI9" s="67" t="s">
        <v>291</v>
      </c>
      <c r="AJ9" s="68">
        <f>AJ12/2</f>
        <v>0</v>
      </c>
      <c r="AK9" s="67" t="s">
        <v>293</v>
      </c>
      <c r="AL9" s="68">
        <f>AL19/9</f>
        <v>0</v>
      </c>
      <c r="AM9" s="67" t="s">
        <v>287</v>
      </c>
      <c r="AN9" s="69">
        <f>AN17/7</f>
        <v>0</v>
      </c>
      <c r="AO9" s="67" t="s">
        <v>302</v>
      </c>
      <c r="AP9" s="69">
        <f>AP16/6</f>
        <v>0</v>
      </c>
      <c r="AQ9" s="67" t="s">
        <v>293</v>
      </c>
      <c r="AR9" s="68">
        <f>AR20/10</f>
        <v>0</v>
      </c>
      <c r="AS9" s="67" t="s">
        <v>293</v>
      </c>
      <c r="AT9" s="68">
        <f>AT13/3</f>
        <v>0</v>
      </c>
      <c r="AU9" s="67" t="s">
        <v>287</v>
      </c>
      <c r="AV9" s="69">
        <f>AV13/3</f>
        <v>0</v>
      </c>
      <c r="AW9" s="67" t="s">
        <v>304</v>
      </c>
      <c r="AX9" s="68">
        <f>AX14/4</f>
        <v>0</v>
      </c>
      <c r="AY9" s="67" t="s">
        <v>304</v>
      </c>
      <c r="AZ9" s="68">
        <f>AZ12/2</f>
        <v>0</v>
      </c>
      <c r="BA9" s="67" t="s">
        <v>304</v>
      </c>
      <c r="BB9" s="69">
        <f>BB13/3</f>
        <v>0</v>
      </c>
      <c r="BC9" s="67" t="s">
        <v>304</v>
      </c>
      <c r="BD9" s="69">
        <f>BD14/4</f>
        <v>0</v>
      </c>
      <c r="BE9" s="67" t="s">
        <v>304</v>
      </c>
      <c r="BF9" s="68">
        <f>BF17/7</f>
        <v>0</v>
      </c>
      <c r="BG9" s="67" t="s">
        <v>314</v>
      </c>
      <c r="BH9" s="69">
        <f>BH12/2</f>
        <v>0</v>
      </c>
      <c r="BI9" s="67" t="s">
        <v>318</v>
      </c>
      <c r="BJ9" s="68">
        <f>BJ14/4</f>
        <v>0</v>
      </c>
      <c r="BK9" s="67" t="s">
        <v>318</v>
      </c>
      <c r="BL9" s="69">
        <f>BL14/4</f>
        <v>0</v>
      </c>
      <c r="BM9" s="67" t="s">
        <v>318</v>
      </c>
      <c r="BN9" s="68">
        <f>BN15/5</f>
        <v>0</v>
      </c>
      <c r="BO9" s="67" t="s">
        <v>318</v>
      </c>
      <c r="BP9" s="69">
        <f>BP14/4</f>
        <v>0</v>
      </c>
      <c r="BQ9" s="67" t="s">
        <v>318</v>
      </c>
      <c r="BR9" s="68">
        <f>BR17/7</f>
        <v>0</v>
      </c>
      <c r="BS9" s="67" t="s">
        <v>318</v>
      </c>
      <c r="BT9" s="68">
        <f>BT14/4</f>
        <v>0</v>
      </c>
      <c r="BU9" s="67" t="s">
        <v>327</v>
      </c>
      <c r="BV9" s="69">
        <f>BV12/2</f>
        <v>0</v>
      </c>
      <c r="BW9" s="67" t="s">
        <v>327</v>
      </c>
      <c r="BX9" s="68">
        <f>BX16/6</f>
        <v>0</v>
      </c>
      <c r="BY9" s="67" t="s">
        <v>318</v>
      </c>
      <c r="BZ9" s="68">
        <f>BZ13/3</f>
        <v>0</v>
      </c>
      <c r="CA9" s="67" t="s">
        <v>318</v>
      </c>
      <c r="CB9" s="68">
        <f>CB12/2</f>
        <v>0</v>
      </c>
      <c r="CC9" s="67" t="s">
        <v>318</v>
      </c>
      <c r="CD9" s="69">
        <f>CD11/1</f>
        <v>0</v>
      </c>
      <c r="CE9" s="67" t="s">
        <v>318</v>
      </c>
      <c r="CF9" s="69">
        <f>CF11/1</f>
        <v>0</v>
      </c>
      <c r="CG9" s="67" t="s">
        <v>318</v>
      </c>
      <c r="CH9" s="69">
        <f>CH13/3</f>
        <v>0</v>
      </c>
      <c r="CI9" s="67" t="s">
        <v>318</v>
      </c>
      <c r="CJ9" s="69">
        <f>CJ15/5</f>
        <v>0</v>
      </c>
      <c r="CK9" s="67" t="s">
        <v>318</v>
      </c>
      <c r="CL9" s="68">
        <f>CL15/5</f>
        <v>0</v>
      </c>
      <c r="CM9" s="67" t="s">
        <v>318</v>
      </c>
      <c r="CN9" s="69">
        <f>CN14/4</f>
        <v>0</v>
      </c>
      <c r="CO9" s="67" t="s">
        <v>318</v>
      </c>
      <c r="CP9" s="68">
        <f>CP13/3</f>
        <v>0</v>
      </c>
      <c r="CQ9" s="67" t="s">
        <v>327</v>
      </c>
      <c r="CR9" s="68">
        <f>CR12/2</f>
        <v>0</v>
      </c>
      <c r="CS9" s="67" t="s">
        <v>327</v>
      </c>
      <c r="CT9" s="69">
        <f>CT12/2</f>
        <v>0</v>
      </c>
      <c r="CU9" s="67" t="s">
        <v>327</v>
      </c>
      <c r="CV9" s="68">
        <f>CV15/5</f>
        <v>0</v>
      </c>
      <c r="CW9" s="67" t="s">
        <v>327</v>
      </c>
      <c r="CX9" s="68">
        <f>CX11/1</f>
        <v>0</v>
      </c>
      <c r="CY9" s="67" t="s">
        <v>327</v>
      </c>
      <c r="CZ9" s="68">
        <f>CZ11/1</f>
        <v>0</v>
      </c>
      <c r="DA9" s="67" t="s">
        <v>327</v>
      </c>
      <c r="DB9" s="69">
        <f>DB11/1</f>
        <v>0</v>
      </c>
      <c r="DC9" s="67" t="s">
        <v>327</v>
      </c>
      <c r="DD9" s="69">
        <f>DD13/3</f>
        <v>0</v>
      </c>
      <c r="DE9" s="67" t="s">
        <v>327</v>
      </c>
      <c r="DF9" s="69">
        <f>DF15/5</f>
        <v>0</v>
      </c>
      <c r="DG9" s="67" t="s">
        <v>327</v>
      </c>
      <c r="DH9" s="69">
        <f>DH15/5</f>
        <v>0</v>
      </c>
      <c r="DI9" s="67" t="s">
        <v>327</v>
      </c>
      <c r="DJ9" s="68">
        <f>DJ14/4</f>
        <v>0</v>
      </c>
      <c r="DK9" s="67" t="s">
        <v>327</v>
      </c>
      <c r="DL9" s="68">
        <f>DL16/6</f>
        <v>0</v>
      </c>
      <c r="DM9" s="67" t="s">
        <v>327</v>
      </c>
      <c r="DN9" s="68">
        <f>DN21/11</f>
        <v>0</v>
      </c>
      <c r="DO9" s="67" t="s">
        <v>327</v>
      </c>
      <c r="DP9" s="68">
        <f>DP19/9</f>
        <v>0</v>
      </c>
      <c r="DQ9" s="67" t="s">
        <v>327</v>
      </c>
      <c r="DR9" s="68">
        <f>DR13/3</f>
        <v>0</v>
      </c>
      <c r="DS9" s="67" t="s">
        <v>327</v>
      </c>
      <c r="DT9" s="68">
        <f>DT11/1</f>
        <v>0</v>
      </c>
      <c r="DU9" s="70"/>
      <c r="DV9" s="71"/>
      <c r="EF9" s="70"/>
    </row>
    <row r="10" spans="1:136" s="40" customFormat="1" ht="30" customHeight="1" hidden="1">
      <c r="A10" s="606" t="s">
        <v>273</v>
      </c>
      <c r="B10" s="607"/>
      <c r="C10" s="607"/>
      <c r="D10" s="607"/>
      <c r="E10" s="607"/>
      <c r="F10" s="607"/>
      <c r="G10" s="607"/>
      <c r="H10" s="95"/>
      <c r="I10" s="55" t="s">
        <v>277</v>
      </c>
      <c r="J10" s="55" t="b">
        <v>0</v>
      </c>
      <c r="K10" s="55" t="s">
        <v>277</v>
      </c>
      <c r="L10" s="56" t="b">
        <v>0</v>
      </c>
      <c r="M10" s="55" t="s">
        <v>277</v>
      </c>
      <c r="N10" s="55" t="b">
        <v>0</v>
      </c>
      <c r="O10" s="55" t="s">
        <v>277</v>
      </c>
      <c r="P10" s="55" t="b">
        <v>0</v>
      </c>
      <c r="Q10" s="55" t="s">
        <v>277</v>
      </c>
      <c r="R10" s="56" t="b">
        <v>0</v>
      </c>
      <c r="S10" s="55" t="s">
        <v>277</v>
      </c>
      <c r="T10" s="55" t="b">
        <v>0</v>
      </c>
      <c r="U10" s="55" t="s">
        <v>277</v>
      </c>
      <c r="V10" s="56" t="b">
        <v>0</v>
      </c>
      <c r="W10" s="55" t="s">
        <v>277</v>
      </c>
      <c r="X10" s="55" t="b">
        <v>0</v>
      </c>
      <c r="Y10" s="55" t="s">
        <v>277</v>
      </c>
      <c r="Z10" s="56" t="b">
        <v>0</v>
      </c>
      <c r="AA10" s="55" t="s">
        <v>277</v>
      </c>
      <c r="AB10" s="56" t="b">
        <v>0</v>
      </c>
      <c r="AC10" s="55" t="s">
        <v>277</v>
      </c>
      <c r="AD10" s="55" t="b">
        <v>0</v>
      </c>
      <c r="AE10" s="55" t="s">
        <v>288</v>
      </c>
      <c r="AF10" s="56" t="b">
        <v>0</v>
      </c>
      <c r="AG10" s="55" t="s">
        <v>277</v>
      </c>
      <c r="AH10" s="56" t="b">
        <v>0</v>
      </c>
      <c r="AI10" s="55" t="s">
        <v>277</v>
      </c>
      <c r="AJ10" s="55" t="b">
        <v>0</v>
      </c>
      <c r="AK10" s="55" t="s">
        <v>288</v>
      </c>
      <c r="AL10" s="55" t="b">
        <v>0</v>
      </c>
      <c r="AM10" s="55" t="s">
        <v>288</v>
      </c>
      <c r="AN10" s="56" t="b">
        <v>0</v>
      </c>
      <c r="AO10" s="55" t="s">
        <v>288</v>
      </c>
      <c r="AP10" s="56" t="b">
        <v>0</v>
      </c>
      <c r="AQ10" s="55" t="s">
        <v>288</v>
      </c>
      <c r="AR10" s="55" t="b">
        <v>0</v>
      </c>
      <c r="AS10" s="55" t="s">
        <v>288</v>
      </c>
      <c r="AT10" s="55" t="b">
        <v>0</v>
      </c>
      <c r="AU10" s="55" t="s">
        <v>288</v>
      </c>
      <c r="AV10" s="56" t="b">
        <v>0</v>
      </c>
      <c r="AW10" s="55" t="s">
        <v>305</v>
      </c>
      <c r="AX10" s="55" t="b">
        <v>0</v>
      </c>
      <c r="AY10" s="55" t="s">
        <v>305</v>
      </c>
      <c r="AZ10" s="55" t="b">
        <v>0</v>
      </c>
      <c r="BA10" s="55" t="s">
        <v>305</v>
      </c>
      <c r="BB10" s="56" t="b">
        <v>0</v>
      </c>
      <c r="BC10" s="55" t="s">
        <v>305</v>
      </c>
      <c r="BD10" s="56" t="b">
        <v>0</v>
      </c>
      <c r="BE10" s="55" t="s">
        <v>305</v>
      </c>
      <c r="BF10" s="55" t="b">
        <v>0</v>
      </c>
      <c r="BG10" s="75" t="s">
        <v>315</v>
      </c>
      <c r="BH10" s="56" t="b">
        <v>0</v>
      </c>
      <c r="BI10" s="55" t="s">
        <v>319</v>
      </c>
      <c r="BJ10" s="55" t="b">
        <v>0</v>
      </c>
      <c r="BK10" s="55" t="s">
        <v>319</v>
      </c>
      <c r="BL10" s="56" t="b">
        <v>0</v>
      </c>
      <c r="BM10" s="55" t="s">
        <v>319</v>
      </c>
      <c r="BN10" s="55" t="b">
        <v>0</v>
      </c>
      <c r="BO10" s="55" t="s">
        <v>319</v>
      </c>
      <c r="BP10" s="55" t="b">
        <v>0</v>
      </c>
      <c r="BQ10" s="55" t="s">
        <v>319</v>
      </c>
      <c r="BR10" s="55" t="b">
        <v>0</v>
      </c>
      <c r="BS10" s="55" t="s">
        <v>319</v>
      </c>
      <c r="BT10" s="55" t="b">
        <v>0</v>
      </c>
      <c r="BU10" s="55" t="s">
        <v>328</v>
      </c>
      <c r="BV10" s="56" t="b">
        <v>0</v>
      </c>
      <c r="BW10" s="55" t="s">
        <v>328</v>
      </c>
      <c r="BX10" s="55" t="b">
        <v>0</v>
      </c>
      <c r="BY10" s="55" t="s">
        <v>319</v>
      </c>
      <c r="BZ10" s="55" t="b">
        <v>0</v>
      </c>
      <c r="CA10" s="55" t="s">
        <v>319</v>
      </c>
      <c r="CB10" s="55" t="b">
        <v>0</v>
      </c>
      <c r="CC10" s="55" t="s">
        <v>319</v>
      </c>
      <c r="CD10" s="56" t="b">
        <v>0</v>
      </c>
      <c r="CE10" s="55" t="s">
        <v>319</v>
      </c>
      <c r="CF10" s="56" t="b">
        <v>0</v>
      </c>
      <c r="CG10" s="55" t="s">
        <v>319</v>
      </c>
      <c r="CH10" s="56" t="b">
        <v>0</v>
      </c>
      <c r="CI10" s="55" t="s">
        <v>319</v>
      </c>
      <c r="CJ10" s="56" t="b">
        <v>0</v>
      </c>
      <c r="CK10" s="55" t="s">
        <v>319</v>
      </c>
      <c r="CL10" s="55" t="b">
        <v>0</v>
      </c>
      <c r="CM10" s="55" t="s">
        <v>319</v>
      </c>
      <c r="CN10" s="56" t="b">
        <v>0</v>
      </c>
      <c r="CO10" s="55" t="s">
        <v>319</v>
      </c>
      <c r="CP10" s="55" t="b">
        <v>0</v>
      </c>
      <c r="CQ10" s="55" t="s">
        <v>328</v>
      </c>
      <c r="CR10" s="55" t="b">
        <v>0</v>
      </c>
      <c r="CS10" s="55" t="s">
        <v>328</v>
      </c>
      <c r="CT10" s="56" t="b">
        <v>0</v>
      </c>
      <c r="CU10" s="55" t="s">
        <v>328</v>
      </c>
      <c r="CV10" s="55" t="b">
        <v>0</v>
      </c>
      <c r="CW10" s="55" t="s">
        <v>328</v>
      </c>
      <c r="CX10" s="55" t="b">
        <v>0</v>
      </c>
      <c r="CY10" s="55" t="s">
        <v>328</v>
      </c>
      <c r="CZ10" s="55" t="b">
        <v>0</v>
      </c>
      <c r="DA10" s="55" t="s">
        <v>328</v>
      </c>
      <c r="DB10" s="56" t="b">
        <v>0</v>
      </c>
      <c r="DC10" s="55" t="s">
        <v>328</v>
      </c>
      <c r="DD10" s="56" t="b">
        <v>0</v>
      </c>
      <c r="DE10" s="55" t="s">
        <v>328</v>
      </c>
      <c r="DF10" s="56" t="b">
        <v>0</v>
      </c>
      <c r="DG10" s="55" t="s">
        <v>328</v>
      </c>
      <c r="DH10" s="56" t="b">
        <v>0</v>
      </c>
      <c r="DI10" s="55" t="s">
        <v>328</v>
      </c>
      <c r="DJ10" s="55" t="b">
        <v>0</v>
      </c>
      <c r="DK10" s="55" t="s">
        <v>328</v>
      </c>
      <c r="DL10" s="55" t="b">
        <v>0</v>
      </c>
      <c r="DM10" s="55" t="s">
        <v>328</v>
      </c>
      <c r="DN10" s="55" t="b">
        <v>0</v>
      </c>
      <c r="DO10" s="55" t="s">
        <v>328</v>
      </c>
      <c r="DP10" s="55" t="b">
        <v>0</v>
      </c>
      <c r="DQ10" s="55" t="s">
        <v>328</v>
      </c>
      <c r="DR10" s="55" t="b">
        <v>0</v>
      </c>
      <c r="DS10" s="55" t="s">
        <v>328</v>
      </c>
      <c r="DT10" s="55" t="b">
        <v>0</v>
      </c>
      <c r="DU10" s="76"/>
      <c r="DV10" s="77"/>
      <c r="EF10" s="76"/>
    </row>
    <row r="11" spans="1:136" s="40" customFormat="1" ht="30" customHeight="1" hidden="1">
      <c r="A11" s="608" t="s">
        <v>270</v>
      </c>
      <c r="B11" s="609"/>
      <c r="C11" s="609"/>
      <c r="D11" s="609"/>
      <c r="E11" s="609"/>
      <c r="F11" s="609"/>
      <c r="G11" s="609"/>
      <c r="H11" s="96"/>
      <c r="I11" s="55" t="s">
        <v>278</v>
      </c>
      <c r="J11" s="55" t="b">
        <v>0</v>
      </c>
      <c r="K11" s="55" t="s">
        <v>278</v>
      </c>
      <c r="L11" s="56" t="b">
        <v>0</v>
      </c>
      <c r="M11" s="55" t="s">
        <v>278</v>
      </c>
      <c r="N11" s="55" t="b">
        <v>0</v>
      </c>
      <c r="O11" s="55" t="s">
        <v>278</v>
      </c>
      <c r="P11" s="55" t="b">
        <v>0</v>
      </c>
      <c r="Q11" s="78" t="s">
        <v>231</v>
      </c>
      <c r="R11" s="79">
        <f>COUNTIF(R10,TRUE)</f>
        <v>0</v>
      </c>
      <c r="S11" s="55" t="s">
        <v>632</v>
      </c>
      <c r="T11" s="55" t="b">
        <v>0</v>
      </c>
      <c r="U11" s="55" t="s">
        <v>279</v>
      </c>
      <c r="V11" s="56" t="b">
        <v>0</v>
      </c>
      <c r="W11" s="55" t="s">
        <v>279</v>
      </c>
      <c r="X11" s="55" t="b">
        <v>0</v>
      </c>
      <c r="Y11" s="55" t="s">
        <v>279</v>
      </c>
      <c r="Z11" s="56" t="b">
        <v>0</v>
      </c>
      <c r="AA11" s="55" t="s">
        <v>279</v>
      </c>
      <c r="AB11" s="56" t="b">
        <v>0</v>
      </c>
      <c r="AC11" s="55" t="s">
        <v>279</v>
      </c>
      <c r="AD11" s="55" t="b">
        <v>0</v>
      </c>
      <c r="AE11" s="55" t="s">
        <v>289</v>
      </c>
      <c r="AF11" s="56" t="b">
        <v>0</v>
      </c>
      <c r="AG11" s="55" t="s">
        <v>279</v>
      </c>
      <c r="AH11" s="56" t="b">
        <v>0</v>
      </c>
      <c r="AI11" s="55" t="s">
        <v>279</v>
      </c>
      <c r="AJ11" s="55" t="b">
        <v>0</v>
      </c>
      <c r="AK11" s="55" t="s">
        <v>294</v>
      </c>
      <c r="AL11" s="55" t="b">
        <v>0</v>
      </c>
      <c r="AM11" s="55" t="s">
        <v>294</v>
      </c>
      <c r="AN11" s="56" t="b">
        <v>0</v>
      </c>
      <c r="AO11" s="55" t="s">
        <v>294</v>
      </c>
      <c r="AP11" s="56" t="b">
        <v>0</v>
      </c>
      <c r="AQ11" s="55" t="s">
        <v>294</v>
      </c>
      <c r="AR11" s="55" t="b">
        <v>0</v>
      </c>
      <c r="AS11" s="55" t="s">
        <v>329</v>
      </c>
      <c r="AT11" s="55" t="b">
        <v>0</v>
      </c>
      <c r="AU11" s="55" t="s">
        <v>294</v>
      </c>
      <c r="AV11" s="56" t="b">
        <v>0</v>
      </c>
      <c r="AW11" s="55" t="s">
        <v>306</v>
      </c>
      <c r="AX11" s="55" t="b">
        <v>0</v>
      </c>
      <c r="AY11" s="55" t="s">
        <v>306</v>
      </c>
      <c r="AZ11" s="55" t="b">
        <v>0</v>
      </c>
      <c r="BA11" s="55" t="s">
        <v>306</v>
      </c>
      <c r="BB11" s="56" t="b">
        <v>0</v>
      </c>
      <c r="BC11" s="55" t="s">
        <v>306</v>
      </c>
      <c r="BD11" s="56" t="b">
        <v>0</v>
      </c>
      <c r="BE11" s="55" t="s">
        <v>306</v>
      </c>
      <c r="BF11" s="55" t="b">
        <v>0</v>
      </c>
      <c r="BG11" s="75" t="s">
        <v>316</v>
      </c>
      <c r="BH11" s="56" t="b">
        <v>0</v>
      </c>
      <c r="BI11" s="55" t="s">
        <v>320</v>
      </c>
      <c r="BJ11" s="55" t="b">
        <v>0</v>
      </c>
      <c r="BK11" s="55" t="s">
        <v>320</v>
      </c>
      <c r="BL11" s="56" t="b">
        <v>0</v>
      </c>
      <c r="BM11" s="55" t="s">
        <v>320</v>
      </c>
      <c r="BN11" s="55" t="b">
        <v>0</v>
      </c>
      <c r="BO11" s="55" t="s">
        <v>320</v>
      </c>
      <c r="BP11" s="56" t="b">
        <v>0</v>
      </c>
      <c r="BQ11" s="55" t="s">
        <v>320</v>
      </c>
      <c r="BR11" s="55" t="b">
        <v>0</v>
      </c>
      <c r="BS11" s="55" t="s">
        <v>320</v>
      </c>
      <c r="BT11" s="55" t="b">
        <v>0</v>
      </c>
      <c r="BU11" s="55" t="s">
        <v>329</v>
      </c>
      <c r="BV11" s="56" t="b">
        <v>0</v>
      </c>
      <c r="BW11" s="55" t="s">
        <v>329</v>
      </c>
      <c r="BX11" s="55" t="b">
        <v>0</v>
      </c>
      <c r="BY11" s="55" t="s">
        <v>320</v>
      </c>
      <c r="BZ11" s="55" t="b">
        <v>0</v>
      </c>
      <c r="CA11" s="55" t="s">
        <v>320</v>
      </c>
      <c r="CB11" s="55" t="b">
        <v>0</v>
      </c>
      <c r="CC11" s="78" t="s">
        <v>231</v>
      </c>
      <c r="CD11" s="78">
        <f>COUNTIF(CD10,TRUE)</f>
        <v>0</v>
      </c>
      <c r="CE11" s="78" t="s">
        <v>231</v>
      </c>
      <c r="CF11" s="78">
        <f>COUNTIF(CF10,TRUE)</f>
        <v>0</v>
      </c>
      <c r="CG11" s="55" t="s">
        <v>320</v>
      </c>
      <c r="CH11" s="56" t="b">
        <v>0</v>
      </c>
      <c r="CI11" s="55" t="s">
        <v>320</v>
      </c>
      <c r="CJ11" s="56" t="b">
        <v>0</v>
      </c>
      <c r="CK11" s="55" t="s">
        <v>320</v>
      </c>
      <c r="CL11" s="55" t="b">
        <v>0</v>
      </c>
      <c r="CM11" s="55" t="s">
        <v>320</v>
      </c>
      <c r="CN11" s="56" t="b">
        <v>0</v>
      </c>
      <c r="CO11" s="55" t="s">
        <v>320</v>
      </c>
      <c r="CP11" s="55" t="b">
        <v>0</v>
      </c>
      <c r="CQ11" s="55" t="s">
        <v>329</v>
      </c>
      <c r="CR11" s="55" t="b">
        <v>0</v>
      </c>
      <c r="CS11" s="55" t="s">
        <v>329</v>
      </c>
      <c r="CT11" s="56" t="b">
        <v>0</v>
      </c>
      <c r="CU11" s="55" t="s">
        <v>329</v>
      </c>
      <c r="CV11" s="55" t="b">
        <v>0</v>
      </c>
      <c r="CW11" s="78" t="s">
        <v>231</v>
      </c>
      <c r="CX11" s="78">
        <f>COUNTIF(CX10,TRUE)</f>
        <v>0</v>
      </c>
      <c r="CY11" s="78" t="s">
        <v>231</v>
      </c>
      <c r="CZ11" s="78">
        <f>COUNTIF(CZ10,TRUE)</f>
        <v>0</v>
      </c>
      <c r="DA11" s="78" t="s">
        <v>231</v>
      </c>
      <c r="DB11" s="78">
        <f>COUNTIF(DB10,TRUE)</f>
        <v>0</v>
      </c>
      <c r="DC11" s="55" t="s">
        <v>329</v>
      </c>
      <c r="DD11" s="56" t="b">
        <v>0</v>
      </c>
      <c r="DE11" s="55" t="s">
        <v>329</v>
      </c>
      <c r="DF11" s="56" t="b">
        <v>0</v>
      </c>
      <c r="DG11" s="55" t="s">
        <v>329</v>
      </c>
      <c r="DH11" s="56" t="b">
        <v>0</v>
      </c>
      <c r="DI11" s="55" t="s">
        <v>329</v>
      </c>
      <c r="DJ11" s="55" t="b">
        <v>0</v>
      </c>
      <c r="DK11" s="55" t="s">
        <v>329</v>
      </c>
      <c r="DL11" s="55" t="b">
        <v>0</v>
      </c>
      <c r="DM11" s="55" t="s">
        <v>329</v>
      </c>
      <c r="DN11" s="55" t="b">
        <v>0</v>
      </c>
      <c r="DO11" s="55" t="s">
        <v>329</v>
      </c>
      <c r="DP11" s="55" t="b">
        <v>0</v>
      </c>
      <c r="DQ11" s="55" t="s">
        <v>329</v>
      </c>
      <c r="DR11" s="55" t="b">
        <v>0</v>
      </c>
      <c r="DS11" s="78" t="s">
        <v>231</v>
      </c>
      <c r="DT11" s="78">
        <f>COUNTIF(DT10,TRUE)</f>
        <v>0</v>
      </c>
      <c r="DU11" s="76"/>
      <c r="DV11" s="77"/>
      <c r="EF11" s="76"/>
    </row>
    <row r="12" spans="1:136" s="40" customFormat="1" ht="30" customHeight="1" hidden="1">
      <c r="A12" s="597" t="s">
        <v>274</v>
      </c>
      <c r="B12" s="598"/>
      <c r="C12" s="598"/>
      <c r="D12" s="598"/>
      <c r="E12" s="598"/>
      <c r="F12" s="598"/>
      <c r="G12" s="598"/>
      <c r="H12" s="599"/>
      <c r="I12" s="78" t="s">
        <v>231</v>
      </c>
      <c r="J12" s="78">
        <f>COUNTIF(J10:J11,TRUE)</f>
        <v>0</v>
      </c>
      <c r="K12" s="78" t="s">
        <v>231</v>
      </c>
      <c r="L12" s="79">
        <f>COUNTIF(L10:L11,TRUE)</f>
        <v>0</v>
      </c>
      <c r="M12" s="55" t="s">
        <v>266</v>
      </c>
      <c r="N12" s="55" t="b">
        <v>0</v>
      </c>
      <c r="O12" s="55" t="s">
        <v>266</v>
      </c>
      <c r="P12" s="55" t="b">
        <v>0</v>
      </c>
      <c r="Q12" s="55" t="s">
        <v>267</v>
      </c>
      <c r="R12" s="56" t="b">
        <v>0</v>
      </c>
      <c r="S12" s="78" t="s">
        <v>231</v>
      </c>
      <c r="T12" s="78">
        <f>COUNTIF(T10:T11,TRUE)</f>
        <v>0</v>
      </c>
      <c r="U12" s="78" t="s">
        <v>231</v>
      </c>
      <c r="V12" s="79">
        <f>COUNTIF(V10:V11,TRUE)</f>
        <v>0</v>
      </c>
      <c r="W12" s="55" t="s">
        <v>266</v>
      </c>
      <c r="X12" s="55" t="b">
        <v>0</v>
      </c>
      <c r="Y12" s="55" t="s">
        <v>307</v>
      </c>
      <c r="Z12" s="56" t="b">
        <v>0</v>
      </c>
      <c r="AA12" s="55" t="s">
        <v>266</v>
      </c>
      <c r="AB12" s="56" t="b">
        <v>0</v>
      </c>
      <c r="AC12" s="55" t="s">
        <v>266</v>
      </c>
      <c r="AD12" s="55" t="b">
        <v>0</v>
      </c>
      <c r="AE12" s="78" t="s">
        <v>231</v>
      </c>
      <c r="AF12" s="79">
        <f>COUNTIF(AF10:AF11,TRUE)</f>
        <v>0</v>
      </c>
      <c r="AG12" s="78" t="s">
        <v>231</v>
      </c>
      <c r="AH12" s="79">
        <f>COUNTIF(AH10:AH11,TRUE)</f>
        <v>0</v>
      </c>
      <c r="AI12" s="78" t="s">
        <v>231</v>
      </c>
      <c r="AJ12" s="78">
        <f>COUNTIF(AJ10:AJ11,TRUE)</f>
        <v>0</v>
      </c>
      <c r="AK12" s="55" t="s">
        <v>295</v>
      </c>
      <c r="AL12" s="55" t="b">
        <v>0</v>
      </c>
      <c r="AM12" s="55" t="s">
        <v>295</v>
      </c>
      <c r="AN12" s="56" t="b">
        <v>0</v>
      </c>
      <c r="AO12" s="55" t="s">
        <v>331</v>
      </c>
      <c r="AP12" s="56" t="b">
        <v>0</v>
      </c>
      <c r="AQ12" s="55" t="s">
        <v>295</v>
      </c>
      <c r="AR12" s="55" t="b">
        <v>0</v>
      </c>
      <c r="AS12" s="55" t="s">
        <v>331</v>
      </c>
      <c r="AT12" s="55" t="b">
        <v>0</v>
      </c>
      <c r="AU12" s="55" t="s">
        <v>295</v>
      </c>
      <c r="AV12" s="56" t="b">
        <v>0</v>
      </c>
      <c r="AW12" s="55" t="s">
        <v>307</v>
      </c>
      <c r="AX12" s="55" t="b">
        <v>0</v>
      </c>
      <c r="AY12" s="78" t="s">
        <v>231</v>
      </c>
      <c r="AZ12" s="79">
        <f>COUNTIF(AZ10:AZ11,TRUE)</f>
        <v>0</v>
      </c>
      <c r="BA12" s="55" t="s">
        <v>307</v>
      </c>
      <c r="BB12" s="56" t="b">
        <v>0</v>
      </c>
      <c r="BC12" s="55" t="s">
        <v>307</v>
      </c>
      <c r="BD12" s="56" t="b">
        <v>0</v>
      </c>
      <c r="BE12" s="55" t="s">
        <v>307</v>
      </c>
      <c r="BF12" s="55" t="b">
        <v>0</v>
      </c>
      <c r="BG12" s="80" t="s">
        <v>231</v>
      </c>
      <c r="BH12" s="78">
        <f>COUNTIF(BH10:BH11,TRUE)</f>
        <v>0</v>
      </c>
      <c r="BI12" s="55" t="s">
        <v>321</v>
      </c>
      <c r="BJ12" s="55" t="b">
        <v>0</v>
      </c>
      <c r="BK12" s="55" t="s">
        <v>620</v>
      </c>
      <c r="BL12" s="56" t="b">
        <v>0</v>
      </c>
      <c r="BM12" s="55" t="s">
        <v>321</v>
      </c>
      <c r="BN12" s="55" t="b">
        <v>0</v>
      </c>
      <c r="BO12" s="55" t="s">
        <v>321</v>
      </c>
      <c r="BP12" s="56" t="b">
        <v>0</v>
      </c>
      <c r="BQ12" s="55" t="s">
        <v>321</v>
      </c>
      <c r="BR12" s="55" t="b">
        <v>0</v>
      </c>
      <c r="BS12" s="55" t="s">
        <v>321</v>
      </c>
      <c r="BT12" s="55" t="b">
        <v>0</v>
      </c>
      <c r="BU12" s="78" t="s">
        <v>231</v>
      </c>
      <c r="BV12" s="78">
        <f>COUNTIF(BV10:BV11,TRUE)</f>
        <v>0</v>
      </c>
      <c r="BW12" s="55" t="s">
        <v>331</v>
      </c>
      <c r="BX12" s="55" t="b">
        <v>0</v>
      </c>
      <c r="BY12" s="55" t="s">
        <v>321</v>
      </c>
      <c r="BZ12" s="55" t="b">
        <v>0</v>
      </c>
      <c r="CA12" s="78" t="s">
        <v>231</v>
      </c>
      <c r="CB12" s="78">
        <f>COUNTIF(CB10:CB11,TRUE)</f>
        <v>0</v>
      </c>
      <c r="CC12" s="55" t="s">
        <v>326</v>
      </c>
      <c r="CD12" s="56" t="b">
        <v>0</v>
      </c>
      <c r="CE12" s="55" t="s">
        <v>329</v>
      </c>
      <c r="CF12" s="56" t="b">
        <v>0</v>
      </c>
      <c r="CG12" s="55" t="s">
        <v>321</v>
      </c>
      <c r="CH12" s="56" t="b">
        <v>0</v>
      </c>
      <c r="CI12" s="55" t="s">
        <v>321</v>
      </c>
      <c r="CJ12" s="56" t="b">
        <v>0</v>
      </c>
      <c r="CK12" s="55" t="s">
        <v>321</v>
      </c>
      <c r="CL12" s="55" t="b">
        <v>0</v>
      </c>
      <c r="CM12" s="55" t="s">
        <v>321</v>
      </c>
      <c r="CN12" s="56" t="b">
        <v>0</v>
      </c>
      <c r="CO12" s="55" t="s">
        <v>321</v>
      </c>
      <c r="CP12" s="55" t="b">
        <v>0</v>
      </c>
      <c r="CQ12" s="78" t="s">
        <v>231</v>
      </c>
      <c r="CR12" s="78">
        <f>COUNTIF(CR10:CR11,TRUE)</f>
        <v>0</v>
      </c>
      <c r="CS12" s="78" t="s">
        <v>231</v>
      </c>
      <c r="CT12" s="78">
        <f>COUNTIF(CT10:CT11,TRUE)</f>
        <v>0</v>
      </c>
      <c r="CU12" s="55" t="s">
        <v>331</v>
      </c>
      <c r="CV12" s="55" t="b">
        <v>0</v>
      </c>
      <c r="CW12" s="55" t="s">
        <v>330</v>
      </c>
      <c r="CX12" s="55" t="b">
        <v>0</v>
      </c>
      <c r="CY12" s="55" t="s">
        <v>330</v>
      </c>
      <c r="CZ12" s="55" t="b">
        <v>0</v>
      </c>
      <c r="DA12" s="55" t="s">
        <v>330</v>
      </c>
      <c r="DB12" s="56" t="b">
        <v>0</v>
      </c>
      <c r="DC12" s="55" t="s">
        <v>331</v>
      </c>
      <c r="DD12" s="56" t="b">
        <v>0</v>
      </c>
      <c r="DE12" s="55" t="s">
        <v>331</v>
      </c>
      <c r="DF12" s="56" t="b">
        <v>0</v>
      </c>
      <c r="DG12" s="55" t="s">
        <v>331</v>
      </c>
      <c r="DH12" s="56" t="b">
        <v>0</v>
      </c>
      <c r="DI12" s="55" t="s">
        <v>331</v>
      </c>
      <c r="DJ12" s="55" t="b">
        <v>0</v>
      </c>
      <c r="DK12" s="55" t="s">
        <v>331</v>
      </c>
      <c r="DL12" s="55" t="b">
        <v>0</v>
      </c>
      <c r="DM12" s="55" t="s">
        <v>331</v>
      </c>
      <c r="DN12" s="55" t="b">
        <v>0</v>
      </c>
      <c r="DO12" s="55" t="s">
        <v>331</v>
      </c>
      <c r="DP12" s="55" t="b">
        <v>0</v>
      </c>
      <c r="DQ12" s="55" t="s">
        <v>331</v>
      </c>
      <c r="DR12" s="55" t="b">
        <v>0</v>
      </c>
      <c r="DS12" s="55" t="s">
        <v>330</v>
      </c>
      <c r="DT12" s="55" t="b">
        <v>0</v>
      </c>
      <c r="DU12" s="76"/>
      <c r="DV12" s="77"/>
      <c r="EF12" s="76"/>
    </row>
    <row r="13" spans="1:136" s="40" customFormat="1" ht="30" customHeight="1" hidden="1">
      <c r="A13" s="601" t="s">
        <v>271</v>
      </c>
      <c r="B13" s="602"/>
      <c r="C13" s="602"/>
      <c r="D13" s="602"/>
      <c r="E13" s="602"/>
      <c r="F13" s="602"/>
      <c r="G13" s="602"/>
      <c r="H13" s="603"/>
      <c r="I13" s="55" t="s">
        <v>280</v>
      </c>
      <c r="J13" s="55" t="b">
        <v>0</v>
      </c>
      <c r="K13" s="55" t="s">
        <v>281</v>
      </c>
      <c r="L13" s="56" t="b">
        <v>0</v>
      </c>
      <c r="M13" s="55" t="s">
        <v>282</v>
      </c>
      <c r="N13" s="55" t="b">
        <v>0</v>
      </c>
      <c r="O13" s="78" t="s">
        <v>231</v>
      </c>
      <c r="P13" s="78">
        <f>COUNTIF(P10:P12,TRUE)</f>
        <v>0</v>
      </c>
      <c r="Q13" s="81" t="s">
        <v>231</v>
      </c>
      <c r="R13" s="82">
        <f>COUNTIF(R12,TRUE)</f>
        <v>0</v>
      </c>
      <c r="S13" s="55" t="s">
        <v>267</v>
      </c>
      <c r="T13" s="55" t="b">
        <v>0</v>
      </c>
      <c r="U13" s="55" t="s">
        <v>267</v>
      </c>
      <c r="V13" s="56" t="b">
        <v>0</v>
      </c>
      <c r="W13" s="55" t="s">
        <v>308</v>
      </c>
      <c r="X13" s="55" t="b">
        <v>0</v>
      </c>
      <c r="Y13" s="78" t="s">
        <v>231</v>
      </c>
      <c r="Z13" s="79">
        <f>COUNTIF(Z10:Z12,TRUE)</f>
        <v>0</v>
      </c>
      <c r="AA13" s="55" t="s">
        <v>268</v>
      </c>
      <c r="AB13" s="56" t="b">
        <v>0</v>
      </c>
      <c r="AC13" s="55" t="s">
        <v>268</v>
      </c>
      <c r="AD13" s="55" t="b">
        <v>0</v>
      </c>
      <c r="AE13" s="55" t="s">
        <v>290</v>
      </c>
      <c r="AF13" s="56" t="b">
        <v>0</v>
      </c>
      <c r="AG13" s="55" t="s">
        <v>290</v>
      </c>
      <c r="AH13" s="56" t="b">
        <v>0</v>
      </c>
      <c r="AI13" s="55" t="s">
        <v>292</v>
      </c>
      <c r="AJ13" s="55" t="b">
        <v>0</v>
      </c>
      <c r="AK13" s="55" t="s">
        <v>296</v>
      </c>
      <c r="AL13" s="55" t="b">
        <v>0</v>
      </c>
      <c r="AM13" s="55" t="s">
        <v>344</v>
      </c>
      <c r="AN13" s="56" t="b">
        <v>0</v>
      </c>
      <c r="AO13" s="55" t="s">
        <v>332</v>
      </c>
      <c r="AP13" s="56" t="b">
        <v>0</v>
      </c>
      <c r="AQ13" s="55" t="s">
        <v>296</v>
      </c>
      <c r="AR13" s="55" t="b">
        <v>0</v>
      </c>
      <c r="AS13" s="78" t="s">
        <v>231</v>
      </c>
      <c r="AT13" s="78">
        <f>COUNTIF(AT10:AT12,TRUE)</f>
        <v>0</v>
      </c>
      <c r="AU13" s="78" t="s">
        <v>231</v>
      </c>
      <c r="AV13" s="79">
        <f>COUNTIF(AV10:AV12,TRUE)</f>
        <v>0</v>
      </c>
      <c r="AW13" s="55" t="s">
        <v>308</v>
      </c>
      <c r="AX13" s="55" t="b">
        <v>0</v>
      </c>
      <c r="AY13" s="55" t="s">
        <v>310</v>
      </c>
      <c r="AZ13" s="55" t="b">
        <v>0</v>
      </c>
      <c r="BA13" s="78" t="s">
        <v>231</v>
      </c>
      <c r="BB13" s="79">
        <f>COUNTIF(BB10:BB12,TRUE)</f>
        <v>0</v>
      </c>
      <c r="BC13" s="55" t="s">
        <v>308</v>
      </c>
      <c r="BD13" s="56" t="b">
        <v>0</v>
      </c>
      <c r="BE13" s="55" t="s">
        <v>308</v>
      </c>
      <c r="BF13" s="55" t="b">
        <v>0</v>
      </c>
      <c r="BG13" s="75" t="s">
        <v>317</v>
      </c>
      <c r="BH13" s="56" t="b">
        <v>0</v>
      </c>
      <c r="BI13" s="55" t="s">
        <v>322</v>
      </c>
      <c r="BJ13" s="55" t="b">
        <v>0</v>
      </c>
      <c r="BK13" s="55" t="s">
        <v>322</v>
      </c>
      <c r="BL13" s="56" t="b">
        <v>0</v>
      </c>
      <c r="BM13" s="55" t="s">
        <v>322</v>
      </c>
      <c r="BN13" s="55" t="b">
        <v>0</v>
      </c>
      <c r="BO13" s="55" t="s">
        <v>322</v>
      </c>
      <c r="BP13" s="56" t="b">
        <v>0</v>
      </c>
      <c r="BQ13" s="55" t="s">
        <v>322</v>
      </c>
      <c r="BR13" s="55" t="b">
        <v>0</v>
      </c>
      <c r="BS13" s="55" t="s">
        <v>322</v>
      </c>
      <c r="BT13" s="55" t="b">
        <v>0</v>
      </c>
      <c r="BU13" s="55" t="s">
        <v>330</v>
      </c>
      <c r="BV13" s="56" t="b">
        <v>0</v>
      </c>
      <c r="BW13" s="55" t="s">
        <v>332</v>
      </c>
      <c r="BX13" s="55" t="b">
        <v>0</v>
      </c>
      <c r="BY13" s="78" t="s">
        <v>231</v>
      </c>
      <c r="BZ13" s="78">
        <f>COUNTIF(BZ10:BZ12,TRUE)</f>
        <v>0</v>
      </c>
      <c r="CA13" s="55" t="s">
        <v>326</v>
      </c>
      <c r="CB13" s="55" t="b">
        <v>0</v>
      </c>
      <c r="CC13" s="81" t="s">
        <v>231</v>
      </c>
      <c r="CD13" s="81">
        <f>COUNTIF(CD12,TRUE)</f>
        <v>0</v>
      </c>
      <c r="CE13" s="78" t="s">
        <v>231</v>
      </c>
      <c r="CF13" s="78">
        <f>COUNTIF(CF12,TRUE)</f>
        <v>0</v>
      </c>
      <c r="CG13" s="78" t="s">
        <v>231</v>
      </c>
      <c r="CH13" s="78">
        <f>COUNTIF(CH10:CH12,TRUE)</f>
        <v>0</v>
      </c>
      <c r="CI13" s="55" t="s">
        <v>322</v>
      </c>
      <c r="CJ13" s="56" t="b">
        <v>0</v>
      </c>
      <c r="CK13" s="55" t="s">
        <v>322</v>
      </c>
      <c r="CL13" s="55" t="b">
        <v>0</v>
      </c>
      <c r="CM13" s="55" t="s">
        <v>308</v>
      </c>
      <c r="CN13" s="56" t="b">
        <v>0</v>
      </c>
      <c r="CO13" s="78" t="s">
        <v>231</v>
      </c>
      <c r="CP13" s="78">
        <f>COUNTIF(CP10:CP12,TRUE)</f>
        <v>0</v>
      </c>
      <c r="CQ13" s="55" t="s">
        <v>330</v>
      </c>
      <c r="CR13" s="55" t="b">
        <v>0</v>
      </c>
      <c r="CS13" s="55" t="s">
        <v>330</v>
      </c>
      <c r="CT13" s="56" t="b">
        <v>0</v>
      </c>
      <c r="CU13" s="55" t="s">
        <v>332</v>
      </c>
      <c r="CV13" s="55" t="b">
        <v>0</v>
      </c>
      <c r="CW13" s="81" t="s">
        <v>231</v>
      </c>
      <c r="CX13" s="81">
        <f>COUNTIF(CX12,TRUE)</f>
        <v>0</v>
      </c>
      <c r="CY13" s="81" t="s">
        <v>231</v>
      </c>
      <c r="CZ13" s="81">
        <f>COUNTIF(CZ12,TRUE)</f>
        <v>0</v>
      </c>
      <c r="DA13" s="81" t="s">
        <v>231</v>
      </c>
      <c r="DB13" s="81">
        <f>COUNTIF(DB12,TRUE)</f>
        <v>0</v>
      </c>
      <c r="DC13" s="78" t="s">
        <v>231</v>
      </c>
      <c r="DD13" s="78">
        <f>COUNTIF(DD10:DD12,TRUE)</f>
        <v>0</v>
      </c>
      <c r="DE13" s="55" t="s">
        <v>332</v>
      </c>
      <c r="DF13" s="56" t="b">
        <v>0</v>
      </c>
      <c r="DG13" s="55" t="s">
        <v>332</v>
      </c>
      <c r="DH13" s="56" t="b">
        <v>0</v>
      </c>
      <c r="DI13" s="55" t="s">
        <v>332</v>
      </c>
      <c r="DJ13" s="55" t="b">
        <v>0</v>
      </c>
      <c r="DK13" s="55" t="s">
        <v>332</v>
      </c>
      <c r="DL13" s="55" t="b">
        <v>0</v>
      </c>
      <c r="DM13" s="55" t="s">
        <v>332</v>
      </c>
      <c r="DN13" s="55" t="b">
        <v>0</v>
      </c>
      <c r="DO13" s="55" t="s">
        <v>332</v>
      </c>
      <c r="DP13" s="55" t="b">
        <v>0</v>
      </c>
      <c r="DQ13" s="78" t="s">
        <v>231</v>
      </c>
      <c r="DR13" s="78">
        <f>COUNTIF(DR10:DR12,TRUE)</f>
        <v>0</v>
      </c>
      <c r="DS13" s="81" t="s">
        <v>231</v>
      </c>
      <c r="DT13" s="81">
        <f>COUNTIF(DT12,TRUE)</f>
        <v>0</v>
      </c>
      <c r="DU13" s="76"/>
      <c r="DV13" s="77"/>
      <c r="EF13" s="76"/>
    </row>
    <row r="14" spans="1:136" s="40" customFormat="1" ht="30" customHeight="1" hidden="1">
      <c r="A14" s="600" t="s">
        <v>567</v>
      </c>
      <c r="B14" s="598"/>
      <c r="C14" s="598"/>
      <c r="D14" s="598"/>
      <c r="E14" s="598"/>
      <c r="F14" s="598"/>
      <c r="G14" s="598"/>
      <c r="H14" s="599"/>
      <c r="I14" s="81" t="s">
        <v>231</v>
      </c>
      <c r="J14" s="81">
        <f>COUNTIF(J13,TRUE)</f>
        <v>0</v>
      </c>
      <c r="K14" s="81" t="s">
        <v>231</v>
      </c>
      <c r="L14" s="82">
        <f>COUNTIF(L13,TRUE)</f>
        <v>0</v>
      </c>
      <c r="M14" s="78" t="s">
        <v>231</v>
      </c>
      <c r="N14" s="78">
        <f>COUNTIF(N10:N13,TRUE)</f>
        <v>0</v>
      </c>
      <c r="O14" s="55" t="s">
        <v>267</v>
      </c>
      <c r="P14" s="55" t="b">
        <v>0</v>
      </c>
      <c r="Q14" s="83"/>
      <c r="R14" s="84"/>
      <c r="S14" s="81" t="s">
        <v>231</v>
      </c>
      <c r="T14" s="81">
        <f>COUNTIF(T13,TRUE)</f>
        <v>0</v>
      </c>
      <c r="U14" s="81" t="s">
        <v>231</v>
      </c>
      <c r="V14" s="82">
        <f>COUNTIF(V13,TRUE)</f>
        <v>0</v>
      </c>
      <c r="W14" s="78" t="s">
        <v>231</v>
      </c>
      <c r="X14" s="78">
        <f>COUNTIF(X10:X13,TRUE)</f>
        <v>0</v>
      </c>
      <c r="Y14" s="55" t="s">
        <v>267</v>
      </c>
      <c r="Z14" s="56" t="b">
        <v>0</v>
      </c>
      <c r="AA14" s="78" t="s">
        <v>231</v>
      </c>
      <c r="AB14" s="79">
        <f>COUNTIF(AB10:AB13,TRUE)</f>
        <v>0</v>
      </c>
      <c r="AC14" s="55" t="s">
        <v>283</v>
      </c>
      <c r="AD14" s="55" t="b">
        <v>0</v>
      </c>
      <c r="AE14" s="81" t="s">
        <v>231</v>
      </c>
      <c r="AF14" s="82">
        <f>COUNTIF(AF13,TRUE)</f>
        <v>0</v>
      </c>
      <c r="AG14" s="81" t="s">
        <v>231</v>
      </c>
      <c r="AH14" s="82">
        <f>COUNTIF(AH13,TRUE)</f>
        <v>0</v>
      </c>
      <c r="AI14" s="81" t="s">
        <v>231</v>
      </c>
      <c r="AJ14" s="81">
        <f>COUNTIF(AJ13,TRUE)</f>
        <v>0</v>
      </c>
      <c r="AK14" s="55" t="s">
        <v>297</v>
      </c>
      <c r="AL14" s="55" t="b">
        <v>0</v>
      </c>
      <c r="AM14" s="55" t="s">
        <v>333</v>
      </c>
      <c r="AN14" s="56" t="b">
        <v>0</v>
      </c>
      <c r="AO14" s="55" t="s">
        <v>333</v>
      </c>
      <c r="AP14" s="56" t="b">
        <v>0</v>
      </c>
      <c r="AQ14" s="55" t="s">
        <v>297</v>
      </c>
      <c r="AR14" s="55" t="b">
        <v>0</v>
      </c>
      <c r="AS14" s="55" t="s">
        <v>290</v>
      </c>
      <c r="AT14" s="55" t="b">
        <v>0</v>
      </c>
      <c r="AU14" s="55" t="s">
        <v>290</v>
      </c>
      <c r="AV14" s="56" t="b">
        <v>0</v>
      </c>
      <c r="AW14" s="78" t="s">
        <v>231</v>
      </c>
      <c r="AX14" s="79">
        <f>COUNTIF(AX10:AX13,TRUE)</f>
        <v>0</v>
      </c>
      <c r="AY14" s="81" t="s">
        <v>231</v>
      </c>
      <c r="AZ14" s="81">
        <f>COUNTIF(AZ13,TRUE)</f>
        <v>0</v>
      </c>
      <c r="BA14" s="55" t="s">
        <v>310</v>
      </c>
      <c r="BB14" s="56" t="b">
        <v>0</v>
      </c>
      <c r="BC14" s="78" t="s">
        <v>231</v>
      </c>
      <c r="BD14" s="79">
        <f>COUNTIF(BD10:BD13,TRUE)</f>
        <v>0</v>
      </c>
      <c r="BE14" s="55" t="s">
        <v>309</v>
      </c>
      <c r="BF14" s="55" t="b">
        <v>0</v>
      </c>
      <c r="BG14" s="85" t="s">
        <v>231</v>
      </c>
      <c r="BH14" s="81">
        <f>COUNTIF(BH13,TRUE)</f>
        <v>0</v>
      </c>
      <c r="BI14" s="78" t="s">
        <v>231</v>
      </c>
      <c r="BJ14" s="78">
        <f>COUNTIF(BJ10:BJ13,TRUE)</f>
        <v>0</v>
      </c>
      <c r="BK14" s="78" t="s">
        <v>231</v>
      </c>
      <c r="BL14" s="79">
        <f>COUNTIF(BL10:BL13,TRUE)</f>
        <v>0</v>
      </c>
      <c r="BM14" s="55" t="s">
        <v>323</v>
      </c>
      <c r="BN14" s="55" t="b">
        <v>0</v>
      </c>
      <c r="BO14" s="78" t="s">
        <v>231</v>
      </c>
      <c r="BP14" s="79">
        <f>COUNTIF(BP10:BP13,TRUE)</f>
        <v>0</v>
      </c>
      <c r="BQ14" s="55" t="s">
        <v>323</v>
      </c>
      <c r="BR14" s="55" t="b">
        <v>0</v>
      </c>
      <c r="BS14" s="78" t="s">
        <v>231</v>
      </c>
      <c r="BT14" s="78">
        <f>COUNTIF(BT10:BT13,TRUE)</f>
        <v>0</v>
      </c>
      <c r="BU14" s="81" t="s">
        <v>231</v>
      </c>
      <c r="BV14" s="81">
        <f>COUNTIF(BV13,TRUE)</f>
        <v>0</v>
      </c>
      <c r="BW14" s="55" t="s">
        <v>333</v>
      </c>
      <c r="BX14" s="55" t="b">
        <v>0</v>
      </c>
      <c r="BY14" s="55" t="s">
        <v>326</v>
      </c>
      <c r="BZ14" s="55" t="b">
        <v>0</v>
      </c>
      <c r="CA14" s="81" t="s">
        <v>231</v>
      </c>
      <c r="CB14" s="81">
        <f>COUNTIF(CB13,TRUE)</f>
        <v>0</v>
      </c>
      <c r="CC14" s="83"/>
      <c r="CD14" s="84"/>
      <c r="CE14" s="55" t="s">
        <v>326</v>
      </c>
      <c r="CF14" s="56" t="b">
        <v>0</v>
      </c>
      <c r="CG14" s="55" t="s">
        <v>326</v>
      </c>
      <c r="CH14" s="56" t="b">
        <v>0</v>
      </c>
      <c r="CI14" s="55" t="s">
        <v>621</v>
      </c>
      <c r="CJ14" s="56" t="b">
        <v>0</v>
      </c>
      <c r="CK14" s="55" t="s">
        <v>323</v>
      </c>
      <c r="CL14" s="55" t="b">
        <v>0</v>
      </c>
      <c r="CM14" s="78" t="s">
        <v>231</v>
      </c>
      <c r="CN14" s="78">
        <f>COUNTIF(CN10:CN13,TRUE)</f>
        <v>0</v>
      </c>
      <c r="CO14" s="55" t="s">
        <v>326</v>
      </c>
      <c r="CP14" s="55" t="b">
        <v>0</v>
      </c>
      <c r="CQ14" s="81" t="s">
        <v>231</v>
      </c>
      <c r="CR14" s="81">
        <f>COUNTIF(CR13,TRUE)</f>
        <v>0</v>
      </c>
      <c r="CS14" s="81" t="s">
        <v>231</v>
      </c>
      <c r="CT14" s="81">
        <f>COUNTIF(CT13,TRUE)</f>
        <v>0</v>
      </c>
      <c r="CU14" s="55" t="s">
        <v>333</v>
      </c>
      <c r="CV14" s="55" t="b">
        <v>0</v>
      </c>
      <c r="CW14" s="83"/>
      <c r="CX14" s="84"/>
      <c r="CY14" s="83"/>
      <c r="CZ14" s="84"/>
      <c r="DA14" s="83"/>
      <c r="DB14" s="84"/>
      <c r="DC14" s="55" t="s">
        <v>330</v>
      </c>
      <c r="DD14" s="56" t="b">
        <v>0</v>
      </c>
      <c r="DE14" s="55" t="s">
        <v>333</v>
      </c>
      <c r="DF14" s="56" t="b">
        <v>0</v>
      </c>
      <c r="DG14" s="55" t="s">
        <v>333</v>
      </c>
      <c r="DH14" s="56" t="b">
        <v>0</v>
      </c>
      <c r="DI14" s="78" t="s">
        <v>231</v>
      </c>
      <c r="DJ14" s="78">
        <f>COUNTIF(DJ10:DJ13,TRUE)</f>
        <v>0</v>
      </c>
      <c r="DK14" s="55" t="s">
        <v>333</v>
      </c>
      <c r="DL14" s="55" t="b">
        <v>0</v>
      </c>
      <c r="DM14" s="55" t="s">
        <v>333</v>
      </c>
      <c r="DN14" s="55" t="b">
        <v>0</v>
      </c>
      <c r="DO14" s="55" t="s">
        <v>333</v>
      </c>
      <c r="DP14" s="55" t="b">
        <v>0</v>
      </c>
      <c r="DQ14" s="55" t="s">
        <v>330</v>
      </c>
      <c r="DR14" s="55" t="b">
        <v>0</v>
      </c>
      <c r="DS14" s="83"/>
      <c r="DT14" s="76"/>
      <c r="DU14" s="76"/>
      <c r="DV14" s="77"/>
      <c r="DW14" s="76"/>
      <c r="DX14" s="76"/>
      <c r="DY14" s="83"/>
      <c r="DZ14" s="83"/>
      <c r="EA14" s="83"/>
      <c r="EB14" s="83"/>
      <c r="EC14" s="76"/>
      <c r="ED14" s="76"/>
      <c r="EE14" s="76"/>
      <c r="EF14" s="76"/>
    </row>
    <row r="15" spans="1:136" s="40" customFormat="1" ht="30" customHeight="1" hidden="1">
      <c r="A15" s="105"/>
      <c r="B15" s="105"/>
      <c r="C15" s="105"/>
      <c r="D15" s="105"/>
      <c r="E15" s="105"/>
      <c r="F15" s="105"/>
      <c r="G15" s="105"/>
      <c r="H15" s="105"/>
      <c r="I15" s="106"/>
      <c r="J15" s="106"/>
      <c r="K15" s="106"/>
      <c r="L15" s="106"/>
      <c r="M15" s="55" t="s">
        <v>267</v>
      </c>
      <c r="N15" s="55" t="b">
        <v>0</v>
      </c>
      <c r="O15" s="81" t="s">
        <v>231</v>
      </c>
      <c r="P15" s="81">
        <f>COUNTIF(P14,TRUE)</f>
        <v>0</v>
      </c>
      <c r="Q15" s="83"/>
      <c r="R15" s="84"/>
      <c r="S15" s="83"/>
      <c r="T15" s="84"/>
      <c r="U15" s="83"/>
      <c r="V15" s="84"/>
      <c r="W15" s="55" t="s">
        <v>267</v>
      </c>
      <c r="X15" s="55" t="b">
        <v>0</v>
      </c>
      <c r="Y15" s="81" t="s">
        <v>231</v>
      </c>
      <c r="Z15" s="82">
        <f>COUNTIF(Z14,TRUE)</f>
        <v>0</v>
      </c>
      <c r="AA15" s="55" t="s">
        <v>267</v>
      </c>
      <c r="AB15" s="56" t="b">
        <v>0</v>
      </c>
      <c r="AC15" s="55" t="s">
        <v>284</v>
      </c>
      <c r="AD15" s="55" t="b">
        <v>0</v>
      </c>
      <c r="AE15" s="83"/>
      <c r="AF15" s="84"/>
      <c r="AG15" s="83"/>
      <c r="AH15" s="84"/>
      <c r="AI15" s="83"/>
      <c r="AJ15" s="84"/>
      <c r="AK15" s="55" t="s">
        <v>298</v>
      </c>
      <c r="AL15" s="55" t="b">
        <v>0</v>
      </c>
      <c r="AM15" s="55" t="s">
        <v>334</v>
      </c>
      <c r="AN15" s="56" t="b">
        <v>0</v>
      </c>
      <c r="AO15" s="55" t="s">
        <v>334</v>
      </c>
      <c r="AP15" s="56" t="b">
        <v>0</v>
      </c>
      <c r="AQ15" s="55" t="s">
        <v>298</v>
      </c>
      <c r="AR15" s="55" t="b">
        <v>0</v>
      </c>
      <c r="AS15" s="81" t="s">
        <v>231</v>
      </c>
      <c r="AT15" s="81">
        <f>COUNTIF(AT14,TRUE)</f>
        <v>0</v>
      </c>
      <c r="AU15" s="81" t="s">
        <v>231</v>
      </c>
      <c r="AV15" s="82">
        <f>COUNTIF(AV14,TRUE)</f>
        <v>0</v>
      </c>
      <c r="AW15" s="55" t="s">
        <v>310</v>
      </c>
      <c r="AX15" s="55" t="b">
        <v>0</v>
      </c>
      <c r="AY15" s="83"/>
      <c r="AZ15" s="84"/>
      <c r="BA15" s="81" t="s">
        <v>231</v>
      </c>
      <c r="BB15" s="81">
        <f>COUNTIF(BB14,TRUE)</f>
        <v>0</v>
      </c>
      <c r="BC15" s="55" t="s">
        <v>310</v>
      </c>
      <c r="BD15" s="56" t="b">
        <v>0</v>
      </c>
      <c r="BE15" s="55" t="s">
        <v>312</v>
      </c>
      <c r="BF15" s="55" t="b">
        <v>0</v>
      </c>
      <c r="BG15" s="83"/>
      <c r="BH15" s="84"/>
      <c r="BI15" s="55" t="s">
        <v>326</v>
      </c>
      <c r="BJ15" s="55" t="b">
        <v>0</v>
      </c>
      <c r="BK15" s="55" t="s">
        <v>326</v>
      </c>
      <c r="BL15" s="56" t="b">
        <v>0</v>
      </c>
      <c r="BM15" s="78" t="s">
        <v>231</v>
      </c>
      <c r="BN15" s="79">
        <f>COUNTIF(BN10:BN14,TRUE)</f>
        <v>0</v>
      </c>
      <c r="BO15" s="55" t="s">
        <v>326</v>
      </c>
      <c r="BP15" s="56" t="b">
        <v>0</v>
      </c>
      <c r="BQ15" s="55" t="s">
        <v>324</v>
      </c>
      <c r="BR15" s="55" t="b">
        <v>0</v>
      </c>
      <c r="BS15" s="55" t="s">
        <v>311</v>
      </c>
      <c r="BT15" s="55" t="b">
        <v>0</v>
      </c>
      <c r="BU15" s="83"/>
      <c r="BV15" s="84"/>
      <c r="BW15" s="55" t="s">
        <v>334</v>
      </c>
      <c r="BX15" s="55" t="b">
        <v>0</v>
      </c>
      <c r="BY15" s="81" t="s">
        <v>231</v>
      </c>
      <c r="BZ15" s="81">
        <f>COUNTIF(BZ14,TRUE)</f>
        <v>0</v>
      </c>
      <c r="CA15" s="83"/>
      <c r="CB15" s="84"/>
      <c r="CC15" s="83"/>
      <c r="CD15" s="84"/>
      <c r="CE15" s="81" t="s">
        <v>231</v>
      </c>
      <c r="CF15" s="81">
        <f>COUNTIF(CF14,TRUE)</f>
        <v>0</v>
      </c>
      <c r="CG15" s="81" t="s">
        <v>231</v>
      </c>
      <c r="CH15" s="81">
        <f>COUNTIF(CH14,TRUE)</f>
        <v>0</v>
      </c>
      <c r="CI15" s="78" t="s">
        <v>231</v>
      </c>
      <c r="CJ15" s="78">
        <f>COUNTIF(CJ10:CJ14,TRUE)</f>
        <v>0</v>
      </c>
      <c r="CK15" s="78" t="s">
        <v>231</v>
      </c>
      <c r="CL15" s="78">
        <f>COUNTIF(CL10:CL14,TRUE)</f>
        <v>0</v>
      </c>
      <c r="CM15" s="55" t="s">
        <v>326</v>
      </c>
      <c r="CN15" s="56" t="b">
        <v>0</v>
      </c>
      <c r="CO15" s="81" t="s">
        <v>231</v>
      </c>
      <c r="CP15" s="81">
        <f>COUNTIF(CP14,TRUE)</f>
        <v>0</v>
      </c>
      <c r="CQ15" s="83"/>
      <c r="CR15" s="84"/>
      <c r="CS15" s="83"/>
      <c r="CT15" s="84"/>
      <c r="CU15" s="78" t="s">
        <v>231</v>
      </c>
      <c r="CV15" s="78">
        <f>COUNTIF(CV10:CV14,TRUE)</f>
        <v>0</v>
      </c>
      <c r="CW15" s="83"/>
      <c r="CX15" s="84"/>
      <c r="CY15" s="83"/>
      <c r="CZ15" s="84"/>
      <c r="DA15" s="83"/>
      <c r="DB15" s="84"/>
      <c r="DC15" s="86" t="s">
        <v>231</v>
      </c>
      <c r="DD15" s="81">
        <f>COUNTIF(DD14,TRUE)</f>
        <v>0</v>
      </c>
      <c r="DE15" s="78" t="s">
        <v>231</v>
      </c>
      <c r="DF15" s="78">
        <f>COUNTIF(DF10:DF14,TRUE)</f>
        <v>0</v>
      </c>
      <c r="DG15" s="78" t="s">
        <v>231</v>
      </c>
      <c r="DH15" s="78">
        <f>COUNTIF(DH10:DH14,TRUE)</f>
        <v>0</v>
      </c>
      <c r="DI15" s="55" t="s">
        <v>330</v>
      </c>
      <c r="DJ15" s="55" t="b">
        <v>0</v>
      </c>
      <c r="DK15" s="55" t="s">
        <v>334</v>
      </c>
      <c r="DL15" s="55" t="b">
        <v>0</v>
      </c>
      <c r="DM15" s="55" t="s">
        <v>334</v>
      </c>
      <c r="DN15" s="55" t="b">
        <v>0</v>
      </c>
      <c r="DO15" s="55" t="s">
        <v>334</v>
      </c>
      <c r="DP15" s="55" t="b">
        <v>0</v>
      </c>
      <c r="DQ15" s="81" t="s">
        <v>231</v>
      </c>
      <c r="DR15" s="81">
        <f>COUNTIF(DR14,TRUE)</f>
        <v>0</v>
      </c>
      <c r="DS15" s="83"/>
      <c r="DT15" s="76"/>
      <c r="DU15" s="76"/>
      <c r="DV15" s="77"/>
      <c r="DW15" s="76"/>
      <c r="DX15" s="76"/>
      <c r="DY15" s="83"/>
      <c r="DZ15" s="83"/>
      <c r="EA15" s="83"/>
      <c r="EB15" s="83"/>
      <c r="EC15" s="76"/>
      <c r="ED15" s="76"/>
      <c r="EE15" s="76"/>
      <c r="EF15" s="76"/>
    </row>
    <row r="16" spans="9:136" s="40" customFormat="1" ht="30" customHeight="1" hidden="1">
      <c r="I16" s="84"/>
      <c r="J16" s="83"/>
      <c r="K16" s="83"/>
      <c r="L16" s="84"/>
      <c r="M16" s="81" t="s">
        <v>231</v>
      </c>
      <c r="N16" s="81">
        <f>COUNTIF(N15,TRUE)</f>
        <v>0</v>
      </c>
      <c r="O16" s="83"/>
      <c r="P16" s="84"/>
      <c r="Q16" s="83"/>
      <c r="R16" s="84"/>
      <c r="S16" s="83"/>
      <c r="T16" s="84"/>
      <c r="U16" s="83"/>
      <c r="V16" s="84"/>
      <c r="W16" s="81" t="s">
        <v>231</v>
      </c>
      <c r="X16" s="81">
        <f>COUNTIF(X15,TRUE)</f>
        <v>0</v>
      </c>
      <c r="Y16" s="83"/>
      <c r="Z16" s="84"/>
      <c r="AA16" s="81" t="s">
        <v>231</v>
      </c>
      <c r="AB16" s="82">
        <f>COUNTIF(AB15,TRUE)</f>
        <v>0</v>
      </c>
      <c r="AC16" s="55" t="s">
        <v>285</v>
      </c>
      <c r="AD16" s="55" t="b">
        <v>0</v>
      </c>
      <c r="AE16" s="83"/>
      <c r="AF16" s="84"/>
      <c r="AG16" s="83"/>
      <c r="AH16" s="84"/>
      <c r="AI16" s="83"/>
      <c r="AJ16" s="84"/>
      <c r="AK16" s="55" t="s">
        <v>299</v>
      </c>
      <c r="AL16" s="55" t="b">
        <v>0</v>
      </c>
      <c r="AM16" s="55" t="s">
        <v>335</v>
      </c>
      <c r="AN16" s="56" t="b">
        <v>0</v>
      </c>
      <c r="AO16" s="78" t="s">
        <v>231</v>
      </c>
      <c r="AP16" s="79">
        <f>COUNTIF(AP10:AP15,TRUE)</f>
        <v>0</v>
      </c>
      <c r="AQ16" s="55" t="s">
        <v>299</v>
      </c>
      <c r="AR16" s="55" t="b">
        <v>0</v>
      </c>
      <c r="AS16" s="83"/>
      <c r="AT16" s="84"/>
      <c r="AU16" s="83"/>
      <c r="AV16" s="84"/>
      <c r="AW16" s="81" t="s">
        <v>231</v>
      </c>
      <c r="AX16" s="81">
        <f>COUNTIF(AX15,TRUE)</f>
        <v>0</v>
      </c>
      <c r="AY16" s="83"/>
      <c r="AZ16" s="84"/>
      <c r="BA16" s="83"/>
      <c r="BB16" s="84"/>
      <c r="BC16" s="81" t="s">
        <v>231</v>
      </c>
      <c r="BD16" s="81">
        <f>COUNTIF(BD15,TRUE)</f>
        <v>0</v>
      </c>
      <c r="BE16" s="55" t="s">
        <v>313</v>
      </c>
      <c r="BF16" s="55" t="b">
        <v>0</v>
      </c>
      <c r="BG16" s="83"/>
      <c r="BH16" s="84"/>
      <c r="BI16" s="81" t="s">
        <v>231</v>
      </c>
      <c r="BJ16" s="81">
        <f>COUNTIF(BJ15,TRUE)</f>
        <v>0</v>
      </c>
      <c r="BK16" s="81" t="s">
        <v>231</v>
      </c>
      <c r="BL16" s="82">
        <f>COUNTIF(BL15,TRUE)</f>
        <v>0</v>
      </c>
      <c r="BM16" s="55" t="s">
        <v>326</v>
      </c>
      <c r="BN16" s="55" t="b">
        <v>0</v>
      </c>
      <c r="BO16" s="81" t="s">
        <v>231</v>
      </c>
      <c r="BP16" s="81">
        <f>COUNTIF(BP15,TRUE)</f>
        <v>0</v>
      </c>
      <c r="BQ16" s="55" t="s">
        <v>325</v>
      </c>
      <c r="BR16" s="55" t="b">
        <v>0</v>
      </c>
      <c r="BS16" s="81" t="s">
        <v>231</v>
      </c>
      <c r="BT16" s="81">
        <f>COUNTIF(BT15,TRUE)</f>
        <v>0</v>
      </c>
      <c r="BU16" s="83"/>
      <c r="BV16" s="84"/>
      <c r="BW16" s="78" t="s">
        <v>231</v>
      </c>
      <c r="BX16" s="78">
        <f>COUNTIF(BX10:BX15,TRUE)</f>
        <v>0</v>
      </c>
      <c r="BY16" s="83"/>
      <c r="BZ16" s="84"/>
      <c r="CA16" s="83"/>
      <c r="CB16" s="84"/>
      <c r="CC16" s="83"/>
      <c r="CD16" s="84"/>
      <c r="CE16" s="83"/>
      <c r="CF16" s="84"/>
      <c r="CG16" s="83"/>
      <c r="CH16" s="84"/>
      <c r="CI16" s="55" t="s">
        <v>326</v>
      </c>
      <c r="CJ16" s="56" t="b">
        <v>0</v>
      </c>
      <c r="CK16" s="55" t="s">
        <v>326</v>
      </c>
      <c r="CL16" s="55" t="b">
        <v>0</v>
      </c>
      <c r="CM16" s="81" t="s">
        <v>231</v>
      </c>
      <c r="CN16" s="81">
        <f>COUNTIF(CN15,TRUE)</f>
        <v>0</v>
      </c>
      <c r="CO16" s="83"/>
      <c r="CP16" s="84"/>
      <c r="CQ16" s="83"/>
      <c r="CR16" s="84"/>
      <c r="CS16" s="83"/>
      <c r="CT16" s="84"/>
      <c r="CU16" s="55" t="s">
        <v>330</v>
      </c>
      <c r="CV16" s="55" t="b">
        <v>0</v>
      </c>
      <c r="CW16" s="83"/>
      <c r="CX16" s="84"/>
      <c r="CY16" s="83"/>
      <c r="CZ16" s="84"/>
      <c r="DA16" s="83"/>
      <c r="DB16" s="84"/>
      <c r="DE16" s="55" t="s">
        <v>330</v>
      </c>
      <c r="DF16" s="56" t="b">
        <v>0</v>
      </c>
      <c r="DG16" s="55" t="s">
        <v>330</v>
      </c>
      <c r="DH16" s="56" t="b">
        <v>0</v>
      </c>
      <c r="DI16" s="81" t="s">
        <v>231</v>
      </c>
      <c r="DJ16" s="81">
        <f>COUNTIF(DJ15,TRUE)</f>
        <v>0</v>
      </c>
      <c r="DK16" s="78" t="s">
        <v>231</v>
      </c>
      <c r="DL16" s="78">
        <f>COUNTIF(DL10:DL15,TRUE)</f>
        <v>0</v>
      </c>
      <c r="DM16" s="55" t="s">
        <v>335</v>
      </c>
      <c r="DN16" s="55" t="b">
        <v>0</v>
      </c>
      <c r="DO16" s="55" t="s">
        <v>335</v>
      </c>
      <c r="DP16" s="55" t="b">
        <v>0</v>
      </c>
      <c r="DQ16" s="83"/>
      <c r="DR16" s="84"/>
      <c r="DS16" s="83"/>
      <c r="DT16" s="76"/>
      <c r="DU16" s="76"/>
      <c r="DV16" s="77"/>
      <c r="DW16" s="76"/>
      <c r="DX16" s="76"/>
      <c r="DY16" s="83"/>
      <c r="DZ16" s="83"/>
      <c r="EA16" s="83"/>
      <c r="EB16" s="83"/>
      <c r="EC16" s="76"/>
      <c r="ED16" s="76"/>
      <c r="EE16" s="76"/>
      <c r="EF16" s="76"/>
    </row>
    <row r="17" spans="9:136" s="40" customFormat="1" ht="30" customHeight="1">
      <c r="I17" s="83"/>
      <c r="J17" s="98">
        <v>1</v>
      </c>
      <c r="K17" s="98">
        <v>2</v>
      </c>
      <c r="L17" s="98">
        <v>3</v>
      </c>
      <c r="M17" s="98">
        <v>4</v>
      </c>
      <c r="N17" s="98">
        <v>5</v>
      </c>
      <c r="O17" s="98">
        <v>6</v>
      </c>
      <c r="P17" s="98">
        <v>7</v>
      </c>
      <c r="Q17" s="98">
        <v>8</v>
      </c>
      <c r="R17" s="98">
        <v>9</v>
      </c>
      <c r="S17" s="98">
        <v>10</v>
      </c>
      <c r="T17" s="84"/>
      <c r="U17" s="83"/>
      <c r="V17" s="84"/>
      <c r="W17" s="83"/>
      <c r="X17" s="84"/>
      <c r="Y17" s="83"/>
      <c r="Z17" s="84"/>
      <c r="AA17" s="83"/>
      <c r="AB17" s="84"/>
      <c r="AC17" s="55" t="s">
        <v>286</v>
      </c>
      <c r="AD17" s="55" t="b">
        <v>0</v>
      </c>
      <c r="AE17" s="83"/>
      <c r="AF17" s="84"/>
      <c r="AG17" s="83"/>
      <c r="AH17" s="84"/>
      <c r="AI17" s="83"/>
      <c r="AJ17" s="84"/>
      <c r="AK17" s="55" t="s">
        <v>300</v>
      </c>
      <c r="AL17" s="55" t="b">
        <v>0</v>
      </c>
      <c r="AM17" s="78" t="s">
        <v>231</v>
      </c>
      <c r="AN17" s="79">
        <f>COUNTIF(AN10:AN16,TRUE)</f>
        <v>0</v>
      </c>
      <c r="AO17" s="55" t="s">
        <v>292</v>
      </c>
      <c r="AP17" s="56" t="b">
        <v>0</v>
      </c>
      <c r="AQ17" s="55" t="s">
        <v>300</v>
      </c>
      <c r="AR17" s="55" t="b">
        <v>0</v>
      </c>
      <c r="AS17" s="83"/>
      <c r="AT17" s="84"/>
      <c r="AU17" s="83"/>
      <c r="AV17" s="84"/>
      <c r="AW17" s="83"/>
      <c r="AX17" s="84"/>
      <c r="AY17" s="83"/>
      <c r="AZ17" s="84"/>
      <c r="BA17" s="83"/>
      <c r="BB17" s="84"/>
      <c r="BC17" s="83"/>
      <c r="BD17" s="84"/>
      <c r="BE17" s="78" t="s">
        <v>231</v>
      </c>
      <c r="BF17" s="78">
        <f>COUNTIF(BF10:BF16,TRUE)</f>
        <v>0</v>
      </c>
      <c r="BG17" s="83"/>
      <c r="BH17" s="84"/>
      <c r="BI17" s="83"/>
      <c r="BJ17" s="84"/>
      <c r="BK17" s="83"/>
      <c r="BL17" s="84"/>
      <c r="BM17" s="81" t="s">
        <v>231</v>
      </c>
      <c r="BN17" s="81">
        <f>COUNTIF(BN16,TRUE)</f>
        <v>0</v>
      </c>
      <c r="BO17" s="83"/>
      <c r="BP17" s="84"/>
      <c r="BQ17" s="78" t="s">
        <v>231</v>
      </c>
      <c r="BR17" s="78">
        <f>COUNTIF(BR10:BR16,TRUE)</f>
        <v>0</v>
      </c>
      <c r="BS17" s="83"/>
      <c r="BT17" s="84"/>
      <c r="BU17" s="83"/>
      <c r="BV17" s="84"/>
      <c r="BW17" s="55" t="s">
        <v>330</v>
      </c>
      <c r="BX17" s="55" t="b">
        <v>0</v>
      </c>
      <c r="BY17" s="83"/>
      <c r="BZ17" s="84"/>
      <c r="CA17" s="83"/>
      <c r="CB17" s="84"/>
      <c r="CC17" s="83"/>
      <c r="CD17" s="84"/>
      <c r="CE17" s="83"/>
      <c r="CF17" s="84"/>
      <c r="CG17" s="83"/>
      <c r="CH17" s="84"/>
      <c r="CI17" s="81" t="s">
        <v>231</v>
      </c>
      <c r="CJ17" s="81">
        <f>COUNTIF(CJ16,TRUE)</f>
        <v>0</v>
      </c>
      <c r="CK17" s="81" t="s">
        <v>231</v>
      </c>
      <c r="CL17" s="81">
        <f>COUNTIF(CL16,TRUE)</f>
        <v>0</v>
      </c>
      <c r="CM17" s="83"/>
      <c r="CN17" s="84"/>
      <c r="CO17" s="83"/>
      <c r="CP17" s="84"/>
      <c r="CQ17" s="83"/>
      <c r="CR17" s="84"/>
      <c r="CS17" s="83"/>
      <c r="CT17" s="84"/>
      <c r="CU17" s="81" t="s">
        <v>231</v>
      </c>
      <c r="CV17" s="81">
        <f>COUNTIF(CV16,TRUE)</f>
        <v>0</v>
      </c>
      <c r="CW17" s="83"/>
      <c r="CX17" s="84"/>
      <c r="CY17" s="83"/>
      <c r="CZ17" s="84"/>
      <c r="DA17" s="83"/>
      <c r="DB17" s="84"/>
      <c r="DC17" s="83"/>
      <c r="DD17" s="84"/>
      <c r="DE17" s="81" t="s">
        <v>231</v>
      </c>
      <c r="DF17" s="81">
        <f>COUNTIF(DF16,TRUE)</f>
        <v>0</v>
      </c>
      <c r="DG17" s="81" t="s">
        <v>231</v>
      </c>
      <c r="DH17" s="81">
        <f>COUNTIF(DH16,TRUE)</f>
        <v>0</v>
      </c>
      <c r="DI17" s="83"/>
      <c r="DJ17" s="84"/>
      <c r="DK17" s="55" t="s">
        <v>330</v>
      </c>
      <c r="DL17" s="55" t="b">
        <v>0</v>
      </c>
      <c r="DM17" s="87" t="s">
        <v>338</v>
      </c>
      <c r="DN17" s="87" t="b">
        <v>0</v>
      </c>
      <c r="DO17" s="87" t="s">
        <v>338</v>
      </c>
      <c r="DP17" s="87" t="b">
        <v>0</v>
      </c>
      <c r="DQ17" s="83"/>
      <c r="DR17" s="84"/>
      <c r="DS17" s="83"/>
      <c r="DT17" s="76"/>
      <c r="DU17" s="76"/>
      <c r="DV17" s="77"/>
      <c r="DW17" s="76"/>
      <c r="DX17" s="76"/>
      <c r="DY17" s="83"/>
      <c r="DZ17" s="83"/>
      <c r="EA17" s="83"/>
      <c r="EB17" s="83"/>
      <c r="EC17" s="76"/>
      <c r="ED17" s="76"/>
      <c r="EE17" s="76"/>
      <c r="EF17" s="76"/>
    </row>
    <row r="18" spans="9:136" s="40" customFormat="1" ht="30" customHeight="1">
      <c r="I18" s="98">
        <v>1</v>
      </c>
      <c r="J18" s="55" t="str">
        <f>I5</f>
        <v>０</v>
      </c>
      <c r="K18" s="55" t="str">
        <f>K5</f>
        <v>０</v>
      </c>
      <c r="L18" s="55" t="str">
        <f>M5</f>
        <v>０</v>
      </c>
      <c r="M18" s="55" t="str">
        <f>O5</f>
        <v>０</v>
      </c>
      <c r="N18" s="55" t="str">
        <f>Q5</f>
        <v>０</v>
      </c>
      <c r="O18" s="55" t="str">
        <f>S5</f>
        <v>０</v>
      </c>
      <c r="P18" s="55" t="str">
        <f>U5</f>
        <v>０</v>
      </c>
      <c r="Q18" s="55" t="str">
        <f>W5</f>
        <v>０</v>
      </c>
      <c r="R18" s="55" t="str">
        <f>Y5</f>
        <v>０</v>
      </c>
      <c r="S18" s="55" t="str">
        <f>AA5</f>
        <v>０</v>
      </c>
      <c r="T18" s="84"/>
      <c r="U18" s="83"/>
      <c r="V18" s="84"/>
      <c r="W18" s="83"/>
      <c r="X18" s="84"/>
      <c r="Y18" s="83"/>
      <c r="Z18" s="84"/>
      <c r="AA18" s="83"/>
      <c r="AB18" s="84"/>
      <c r="AC18" s="78" t="s">
        <v>231</v>
      </c>
      <c r="AD18" s="78">
        <f>COUNTIF(AD10:AD17,TRUE)</f>
        <v>0</v>
      </c>
      <c r="AE18" s="83"/>
      <c r="AF18" s="84"/>
      <c r="AG18" s="83"/>
      <c r="AH18" s="84"/>
      <c r="AI18" s="83"/>
      <c r="AJ18" s="84"/>
      <c r="AK18" s="55" t="s">
        <v>301</v>
      </c>
      <c r="AL18" s="55" t="b">
        <v>0</v>
      </c>
      <c r="AM18" s="55" t="s">
        <v>290</v>
      </c>
      <c r="AN18" s="56" t="b">
        <v>0</v>
      </c>
      <c r="AO18" s="81" t="s">
        <v>231</v>
      </c>
      <c r="AP18" s="82">
        <f>COUNTIF(AP17,TRUE)</f>
        <v>0</v>
      </c>
      <c r="AQ18" s="55" t="s">
        <v>301</v>
      </c>
      <c r="AR18" s="55" t="b">
        <v>0</v>
      </c>
      <c r="AS18" s="83"/>
      <c r="AT18" s="84"/>
      <c r="AU18" s="83"/>
      <c r="AV18" s="84"/>
      <c r="AW18" s="83"/>
      <c r="AX18" s="84"/>
      <c r="AY18" s="83"/>
      <c r="AZ18" s="84"/>
      <c r="BA18" s="83"/>
      <c r="BB18" s="84"/>
      <c r="BC18" s="83"/>
      <c r="BD18" s="84"/>
      <c r="BE18" s="55" t="s">
        <v>310</v>
      </c>
      <c r="BF18" s="55" t="b">
        <v>0</v>
      </c>
      <c r="BG18" s="83"/>
      <c r="BH18" s="84"/>
      <c r="BI18" s="83"/>
      <c r="BJ18" s="84"/>
      <c r="BK18" s="83"/>
      <c r="BL18" s="84"/>
      <c r="BM18" s="83"/>
      <c r="BN18" s="84"/>
      <c r="BO18" s="83"/>
      <c r="BP18" s="84"/>
      <c r="BQ18" s="55" t="s">
        <v>326</v>
      </c>
      <c r="BR18" s="55" t="b">
        <v>0</v>
      </c>
      <c r="BS18" s="83"/>
      <c r="BT18" s="84"/>
      <c r="BU18" s="83"/>
      <c r="BV18" s="84"/>
      <c r="BW18" s="81" t="s">
        <v>231</v>
      </c>
      <c r="BX18" s="81">
        <f>COUNTIF(BX17,TRUE)</f>
        <v>0</v>
      </c>
      <c r="BY18" s="83"/>
      <c r="BZ18" s="84"/>
      <c r="CA18" s="83"/>
      <c r="CB18" s="84"/>
      <c r="CC18" s="83"/>
      <c r="CD18" s="84"/>
      <c r="CE18" s="83"/>
      <c r="CF18" s="84"/>
      <c r="CG18" s="83"/>
      <c r="CH18" s="84"/>
      <c r="CI18" s="83"/>
      <c r="CJ18" s="84"/>
      <c r="CK18" s="83"/>
      <c r="CL18" s="84"/>
      <c r="CM18" s="83"/>
      <c r="CN18" s="84"/>
      <c r="CO18" s="83"/>
      <c r="CP18" s="84"/>
      <c r="CQ18" s="83"/>
      <c r="CR18" s="84"/>
      <c r="CS18" s="83"/>
      <c r="CT18" s="84"/>
      <c r="CU18" s="83"/>
      <c r="CV18" s="84"/>
      <c r="CW18" s="83"/>
      <c r="CX18" s="84"/>
      <c r="CY18" s="83"/>
      <c r="CZ18" s="84"/>
      <c r="DA18" s="83"/>
      <c r="DB18" s="84"/>
      <c r="DC18" s="83"/>
      <c r="DD18" s="84"/>
      <c r="DE18" s="83"/>
      <c r="DF18" s="84"/>
      <c r="DG18" s="83"/>
      <c r="DH18" s="84"/>
      <c r="DI18" s="83"/>
      <c r="DJ18" s="84"/>
      <c r="DK18" s="81" t="s">
        <v>231</v>
      </c>
      <c r="DL18" s="81">
        <f>COUNTIF(DL17,TRUE)</f>
        <v>0</v>
      </c>
      <c r="DM18" s="87" t="s">
        <v>339</v>
      </c>
      <c r="DN18" s="87" t="b">
        <v>0</v>
      </c>
      <c r="DO18" s="87" t="s">
        <v>339</v>
      </c>
      <c r="DP18" s="87" t="b">
        <v>0</v>
      </c>
      <c r="DQ18" s="83"/>
      <c r="DR18" s="84"/>
      <c r="DS18" s="83"/>
      <c r="DT18" s="76"/>
      <c r="DU18" s="76"/>
      <c r="DV18" s="77"/>
      <c r="DW18" s="76"/>
      <c r="DX18" s="76"/>
      <c r="DY18" s="83"/>
      <c r="DZ18" s="83"/>
      <c r="EA18" s="83"/>
      <c r="EB18" s="83"/>
      <c r="EC18" s="76"/>
      <c r="ED18" s="76"/>
      <c r="EE18" s="76"/>
      <c r="EF18" s="76"/>
    </row>
    <row r="19" spans="9:136" s="40" customFormat="1" ht="30" customHeight="1">
      <c r="I19" s="98">
        <v>10</v>
      </c>
      <c r="J19" s="55" t="str">
        <f>AC5</f>
        <v>０</v>
      </c>
      <c r="K19" s="55" t="str">
        <f>AE5</f>
        <v>０</v>
      </c>
      <c r="L19" s="55" t="str">
        <f>AG5</f>
        <v>０</v>
      </c>
      <c r="M19" s="55" t="str">
        <f>AI5</f>
        <v>０</v>
      </c>
      <c r="N19" s="55" t="str">
        <f>AK5</f>
        <v>０</v>
      </c>
      <c r="O19" s="55" t="str">
        <f>AM5</f>
        <v>０</v>
      </c>
      <c r="P19" s="55" t="str">
        <f>AO5</f>
        <v>０</v>
      </c>
      <c r="Q19" s="55" t="str">
        <f>AQ5</f>
        <v>０</v>
      </c>
      <c r="R19" s="55" t="str">
        <f>AS5</f>
        <v>０</v>
      </c>
      <c r="S19" s="55" t="str">
        <f>AU5</f>
        <v>０</v>
      </c>
      <c r="T19" s="84"/>
      <c r="U19" s="83"/>
      <c r="V19" s="84"/>
      <c r="W19" s="83"/>
      <c r="X19" s="84"/>
      <c r="Y19" s="83"/>
      <c r="Z19" s="84"/>
      <c r="AA19" s="83"/>
      <c r="AB19" s="84"/>
      <c r="AC19" s="55" t="s">
        <v>267</v>
      </c>
      <c r="AD19" s="55" t="b">
        <v>0</v>
      </c>
      <c r="AE19" s="83"/>
      <c r="AF19" s="84"/>
      <c r="AG19" s="83"/>
      <c r="AH19" s="84"/>
      <c r="AI19" s="83"/>
      <c r="AJ19" s="84"/>
      <c r="AK19" s="78" t="s">
        <v>231</v>
      </c>
      <c r="AL19" s="78">
        <f>COUNTIF(AL10:AL18,TRUE)</f>
        <v>0</v>
      </c>
      <c r="AM19" s="81" t="s">
        <v>231</v>
      </c>
      <c r="AN19" s="82">
        <f>COUNTIF(AN18,TRUE)</f>
        <v>0</v>
      </c>
      <c r="AO19" s="88"/>
      <c r="AP19" s="84"/>
      <c r="AQ19" s="55" t="s">
        <v>303</v>
      </c>
      <c r="AR19" s="55" t="b">
        <v>0</v>
      </c>
      <c r="AS19" s="83"/>
      <c r="AT19" s="84"/>
      <c r="AU19" s="83"/>
      <c r="AV19" s="84"/>
      <c r="AW19" s="83"/>
      <c r="AX19" s="84"/>
      <c r="AY19" s="83"/>
      <c r="AZ19" s="84"/>
      <c r="BA19" s="83"/>
      <c r="BB19" s="84"/>
      <c r="BC19" s="83"/>
      <c r="BD19" s="84"/>
      <c r="BE19" s="81" t="s">
        <v>231</v>
      </c>
      <c r="BF19" s="81">
        <f>COUNTIF(BF18,TRUE)</f>
        <v>0</v>
      </c>
      <c r="BG19" s="83"/>
      <c r="BH19" s="84"/>
      <c r="BI19" s="89"/>
      <c r="BJ19" s="90"/>
      <c r="BK19" s="83"/>
      <c r="BL19" s="84"/>
      <c r="BM19" s="83"/>
      <c r="BN19" s="84"/>
      <c r="BO19" s="83"/>
      <c r="BP19" s="84"/>
      <c r="BQ19" s="81" t="s">
        <v>231</v>
      </c>
      <c r="BR19" s="81">
        <f>COUNTIF(BR18,TRUE)</f>
        <v>0</v>
      </c>
      <c r="BS19" s="83"/>
      <c r="BT19" s="84"/>
      <c r="BU19" s="83"/>
      <c r="BV19" s="84"/>
      <c r="BW19" s="83"/>
      <c r="BX19" s="84"/>
      <c r="BY19" s="83"/>
      <c r="BZ19" s="84"/>
      <c r="CA19" s="83"/>
      <c r="CB19" s="84"/>
      <c r="CC19" s="83"/>
      <c r="CD19" s="84"/>
      <c r="CE19" s="83"/>
      <c r="CF19" s="84"/>
      <c r="CG19" s="83"/>
      <c r="CH19" s="84"/>
      <c r="CI19" s="83"/>
      <c r="CJ19" s="84"/>
      <c r="CK19" s="83"/>
      <c r="CL19" s="84"/>
      <c r="CM19" s="83"/>
      <c r="CN19" s="84"/>
      <c r="CO19" s="83"/>
      <c r="CP19" s="84"/>
      <c r="CQ19" s="83"/>
      <c r="CR19" s="84"/>
      <c r="CS19" s="83"/>
      <c r="CT19" s="84"/>
      <c r="CU19" s="83"/>
      <c r="CV19" s="84"/>
      <c r="CW19" s="83"/>
      <c r="CX19" s="84"/>
      <c r="CY19" s="83"/>
      <c r="CZ19" s="84"/>
      <c r="DA19" s="83"/>
      <c r="DB19" s="84"/>
      <c r="DC19" s="83"/>
      <c r="DD19" s="84"/>
      <c r="DE19" s="83"/>
      <c r="DF19" s="84"/>
      <c r="DG19" s="83"/>
      <c r="DH19" s="84"/>
      <c r="DI19" s="83"/>
      <c r="DJ19" s="84"/>
      <c r="DK19" s="83"/>
      <c r="DL19" s="84"/>
      <c r="DM19" s="87" t="s">
        <v>340</v>
      </c>
      <c r="DN19" s="87" t="b">
        <v>0</v>
      </c>
      <c r="DO19" s="78" t="s">
        <v>231</v>
      </c>
      <c r="DP19" s="78">
        <f>COUNTIF(DP10:DP18,TRUE)</f>
        <v>0</v>
      </c>
      <c r="DQ19" s="83"/>
      <c r="DR19" s="84"/>
      <c r="DS19" s="83"/>
      <c r="DT19" s="76"/>
      <c r="DU19" s="76"/>
      <c r="DV19" s="77"/>
      <c r="DW19" s="76"/>
      <c r="DX19" s="76"/>
      <c r="DY19" s="83"/>
      <c r="DZ19" s="83"/>
      <c r="EA19" s="83"/>
      <c r="EB19" s="83"/>
      <c r="EC19" s="76"/>
      <c r="ED19" s="76"/>
      <c r="EE19" s="76"/>
      <c r="EF19" s="76"/>
    </row>
    <row r="20" spans="1:136" s="40" customFormat="1" ht="30" customHeight="1">
      <c r="A20" s="97"/>
      <c r="B20" s="97"/>
      <c r="C20" s="97"/>
      <c r="D20" s="97"/>
      <c r="E20" s="97"/>
      <c r="F20" s="97"/>
      <c r="G20" s="97"/>
      <c r="H20" s="97"/>
      <c r="I20" s="98">
        <v>20</v>
      </c>
      <c r="J20" s="55" t="str">
        <f>AW5</f>
        <v>０</v>
      </c>
      <c r="K20" s="55" t="str">
        <f>AY5</f>
        <v>０</v>
      </c>
      <c r="L20" s="55" t="str">
        <f>BA5</f>
        <v>０</v>
      </c>
      <c r="M20" s="55" t="str">
        <f>BC5</f>
        <v>０</v>
      </c>
      <c r="N20" s="55" t="str">
        <f>BE5</f>
        <v>０</v>
      </c>
      <c r="O20" s="55" t="str">
        <f>BG5</f>
        <v>０</v>
      </c>
      <c r="P20" s="55" t="str">
        <f>BI5</f>
        <v>０</v>
      </c>
      <c r="Q20" s="55" t="str">
        <f>BK5</f>
        <v>０</v>
      </c>
      <c r="R20" s="55" t="str">
        <f>BM5</f>
        <v>０</v>
      </c>
      <c r="S20" s="55" t="str">
        <f>BO5</f>
        <v>０</v>
      </c>
      <c r="T20" s="84"/>
      <c r="U20" s="83"/>
      <c r="V20" s="84"/>
      <c r="W20" s="83"/>
      <c r="X20" s="84"/>
      <c r="Y20" s="83"/>
      <c r="Z20" s="84"/>
      <c r="AA20" s="83"/>
      <c r="AB20" s="84"/>
      <c r="AC20" s="81" t="s">
        <v>231</v>
      </c>
      <c r="AD20" s="81">
        <f>COUNTIF(AD19,TRUE)</f>
        <v>0</v>
      </c>
      <c r="AE20" s="83"/>
      <c r="AF20" s="84"/>
      <c r="AG20" s="83"/>
      <c r="AH20" s="84"/>
      <c r="AI20" s="89"/>
      <c r="AJ20" s="90"/>
      <c r="AK20" s="57" t="s">
        <v>290</v>
      </c>
      <c r="AL20" s="57" t="b">
        <v>0</v>
      </c>
      <c r="AM20" s="83"/>
      <c r="AN20" s="84"/>
      <c r="AO20" s="89"/>
      <c r="AP20" s="90"/>
      <c r="AQ20" s="78" t="s">
        <v>231</v>
      </c>
      <c r="AR20" s="78">
        <f>COUNTIF(AR10:AR19,TRUE)</f>
        <v>0</v>
      </c>
      <c r="AS20" s="89"/>
      <c r="AT20" s="90"/>
      <c r="AU20" s="83"/>
      <c r="AV20" s="84"/>
      <c r="AW20" s="83"/>
      <c r="AX20" s="84"/>
      <c r="AY20" s="83"/>
      <c r="AZ20" s="84"/>
      <c r="BA20" s="83"/>
      <c r="BB20" s="84"/>
      <c r="BC20" s="83"/>
      <c r="BD20" s="84"/>
      <c r="BE20" s="83"/>
      <c r="BF20" s="84"/>
      <c r="BG20" s="83"/>
      <c r="BH20" s="84"/>
      <c r="BI20" s="89"/>
      <c r="BJ20" s="90"/>
      <c r="BK20" s="83"/>
      <c r="BL20" s="84"/>
      <c r="BM20" s="83"/>
      <c r="BN20" s="84"/>
      <c r="BO20" s="83"/>
      <c r="BP20" s="84"/>
      <c r="BQ20" s="83"/>
      <c r="BR20" s="84"/>
      <c r="BS20" s="83"/>
      <c r="BT20" s="84"/>
      <c r="BU20" s="83"/>
      <c r="BV20" s="84"/>
      <c r="BW20" s="83"/>
      <c r="BX20" s="84"/>
      <c r="BY20" s="83"/>
      <c r="BZ20" s="84"/>
      <c r="CA20" s="83"/>
      <c r="CB20" s="84"/>
      <c r="CC20" s="83"/>
      <c r="CD20" s="84"/>
      <c r="CE20" s="83"/>
      <c r="CF20" s="84"/>
      <c r="CG20" s="83"/>
      <c r="CH20" s="84"/>
      <c r="CI20" s="83"/>
      <c r="CJ20" s="84"/>
      <c r="CK20" s="83"/>
      <c r="CL20" s="84"/>
      <c r="CM20" s="83"/>
      <c r="CN20" s="84"/>
      <c r="CO20" s="83"/>
      <c r="CP20" s="84"/>
      <c r="CQ20" s="83"/>
      <c r="CR20" s="84"/>
      <c r="CS20" s="83"/>
      <c r="CT20" s="84"/>
      <c r="CU20" s="83"/>
      <c r="CV20" s="84"/>
      <c r="CW20" s="83"/>
      <c r="CX20" s="84"/>
      <c r="CY20" s="83"/>
      <c r="CZ20" s="84"/>
      <c r="DA20" s="83"/>
      <c r="DB20" s="84"/>
      <c r="DC20" s="83"/>
      <c r="DD20" s="84"/>
      <c r="DE20" s="83"/>
      <c r="DF20" s="84"/>
      <c r="DG20" s="83"/>
      <c r="DH20" s="84"/>
      <c r="DI20" s="89"/>
      <c r="DJ20" s="90"/>
      <c r="DK20" s="83"/>
      <c r="DL20" s="84"/>
      <c r="DM20" s="87" t="s">
        <v>622</v>
      </c>
      <c r="DN20" s="87" t="b">
        <v>0</v>
      </c>
      <c r="DO20" s="55" t="s">
        <v>267</v>
      </c>
      <c r="DP20" s="55" t="b">
        <v>0</v>
      </c>
      <c r="DQ20" s="83"/>
      <c r="DR20" s="84"/>
      <c r="DS20" s="83"/>
      <c r="DT20" s="76"/>
      <c r="DU20" s="76"/>
      <c r="DV20" s="77"/>
      <c r="DW20" s="76"/>
      <c r="DX20" s="76"/>
      <c r="DY20" s="83"/>
      <c r="DZ20" s="83"/>
      <c r="EA20" s="83"/>
      <c r="EB20" s="83"/>
      <c r="EC20" s="76"/>
      <c r="ED20" s="76"/>
      <c r="EE20" s="76"/>
      <c r="EF20" s="76"/>
    </row>
    <row r="21" spans="1:136" s="40" customFormat="1" ht="30" customHeight="1">
      <c r="A21" s="97"/>
      <c r="B21" s="97"/>
      <c r="C21" s="97"/>
      <c r="D21" s="97"/>
      <c r="E21" s="97"/>
      <c r="F21" s="97"/>
      <c r="G21" s="97"/>
      <c r="H21" s="97"/>
      <c r="I21" s="100">
        <v>30</v>
      </c>
      <c r="J21" s="55" t="str">
        <f>BQ5</f>
        <v>０</v>
      </c>
      <c r="K21" s="55" t="str">
        <f>BS5</f>
        <v>０</v>
      </c>
      <c r="L21" s="55" t="str">
        <f>BU5</f>
        <v>０</v>
      </c>
      <c r="M21" s="55" t="str">
        <f>BW5</f>
        <v>０</v>
      </c>
      <c r="N21" s="55" t="str">
        <f>BY5</f>
        <v>０</v>
      </c>
      <c r="O21" s="55" t="str">
        <f>CA5</f>
        <v>０</v>
      </c>
      <c r="P21" s="55" t="str">
        <f>CC5</f>
        <v>０</v>
      </c>
      <c r="Q21" s="55" t="str">
        <f>CE5</f>
        <v>０</v>
      </c>
      <c r="R21" s="55" t="str">
        <f>CG5</f>
        <v>０</v>
      </c>
      <c r="S21" s="55" t="str">
        <f>CI5</f>
        <v>０</v>
      </c>
      <c r="T21" s="90"/>
      <c r="U21" s="89"/>
      <c r="V21" s="84"/>
      <c r="W21" s="83"/>
      <c r="X21" s="84"/>
      <c r="Y21" s="83"/>
      <c r="Z21" s="84"/>
      <c r="AA21" s="83"/>
      <c r="AB21" s="84"/>
      <c r="AC21" s="83"/>
      <c r="AD21" s="84"/>
      <c r="AE21" s="83"/>
      <c r="AF21" s="84"/>
      <c r="AG21" s="89"/>
      <c r="AH21" s="90"/>
      <c r="AI21" s="89"/>
      <c r="AJ21" s="90"/>
      <c r="AK21" s="91" t="s">
        <v>231</v>
      </c>
      <c r="AL21" s="91">
        <f>COUNTIF(AL20,TRUE)</f>
        <v>0</v>
      </c>
      <c r="AM21" s="83"/>
      <c r="AN21" s="84"/>
      <c r="AO21" s="89"/>
      <c r="AP21" s="90"/>
      <c r="AQ21" s="55" t="s">
        <v>292</v>
      </c>
      <c r="AR21" s="55" t="b">
        <v>0</v>
      </c>
      <c r="AS21" s="89"/>
      <c r="AT21" s="90"/>
      <c r="AU21" s="83"/>
      <c r="AV21" s="84"/>
      <c r="AW21" s="83"/>
      <c r="AX21" s="84"/>
      <c r="AY21" s="83"/>
      <c r="AZ21" s="84"/>
      <c r="BA21" s="83"/>
      <c r="BB21" s="84"/>
      <c r="BC21" s="83"/>
      <c r="BD21" s="84"/>
      <c r="BE21" s="83"/>
      <c r="BF21" s="84"/>
      <c r="BG21" s="83"/>
      <c r="BH21" s="84"/>
      <c r="BI21" s="89"/>
      <c r="BJ21" s="90"/>
      <c r="BK21" s="83"/>
      <c r="BL21" s="84"/>
      <c r="BM21" s="83"/>
      <c r="BN21" s="84"/>
      <c r="BO21" s="83"/>
      <c r="BP21" s="84"/>
      <c r="BQ21" s="83"/>
      <c r="BR21" s="84"/>
      <c r="BS21" s="83"/>
      <c r="BT21" s="84"/>
      <c r="BU21" s="83"/>
      <c r="BV21" s="84"/>
      <c r="BW21" s="89"/>
      <c r="BX21" s="90"/>
      <c r="BY21" s="89"/>
      <c r="BZ21" s="90"/>
      <c r="CA21" s="83"/>
      <c r="CB21" s="84"/>
      <c r="CC21" s="83"/>
      <c r="CD21" s="84"/>
      <c r="CE21" s="83"/>
      <c r="CF21" s="84"/>
      <c r="CG21" s="83"/>
      <c r="CH21" s="84"/>
      <c r="CI21" s="83"/>
      <c r="CJ21" s="84"/>
      <c r="CK21" s="83"/>
      <c r="CL21" s="84"/>
      <c r="CM21" s="83"/>
      <c r="CN21" s="84"/>
      <c r="CO21" s="83"/>
      <c r="CP21" s="84"/>
      <c r="CQ21" s="83"/>
      <c r="CR21" s="84"/>
      <c r="CS21" s="83"/>
      <c r="CT21" s="84"/>
      <c r="CU21" s="83"/>
      <c r="CV21" s="84"/>
      <c r="CW21" s="83"/>
      <c r="CX21" s="84"/>
      <c r="CY21" s="83"/>
      <c r="CZ21" s="84"/>
      <c r="DA21" s="83"/>
      <c r="DB21" s="84"/>
      <c r="DC21" s="83"/>
      <c r="DD21" s="84"/>
      <c r="DE21" s="83"/>
      <c r="DF21" s="84"/>
      <c r="DG21" s="83"/>
      <c r="DH21" s="84"/>
      <c r="DI21" s="89"/>
      <c r="DJ21" s="90"/>
      <c r="DK21" s="83"/>
      <c r="DL21" s="84"/>
      <c r="DM21" s="78" t="s">
        <v>231</v>
      </c>
      <c r="DN21" s="78">
        <f>COUNTIF(DN10:DN20,TRUE)</f>
        <v>0</v>
      </c>
      <c r="DO21" s="81" t="s">
        <v>231</v>
      </c>
      <c r="DP21" s="81">
        <f>COUNTIF(DP20,TRUE)</f>
        <v>0</v>
      </c>
      <c r="DQ21" s="83"/>
      <c r="DR21" s="84"/>
      <c r="DS21" s="83"/>
      <c r="DT21" s="76"/>
      <c r="DU21" s="76"/>
      <c r="DV21" s="77"/>
      <c r="DW21" s="76"/>
      <c r="DX21" s="76"/>
      <c r="DY21" s="83"/>
      <c r="DZ21" s="83"/>
      <c r="EA21" s="83"/>
      <c r="EB21" s="83"/>
      <c r="EC21" s="76"/>
      <c r="ED21" s="76"/>
      <c r="EE21" s="76"/>
      <c r="EF21" s="76"/>
    </row>
    <row r="22" spans="1:136" s="40" customFormat="1" ht="30" customHeight="1">
      <c r="A22" s="97"/>
      <c r="B22" s="97"/>
      <c r="C22" s="97"/>
      <c r="D22" s="97"/>
      <c r="E22" s="97"/>
      <c r="F22" s="97"/>
      <c r="G22" s="97"/>
      <c r="H22" s="97"/>
      <c r="I22" s="101">
        <v>40</v>
      </c>
      <c r="J22" s="55" t="str">
        <f>CK5</f>
        <v>０</v>
      </c>
      <c r="K22" s="55" t="str">
        <f>CM5</f>
        <v>０</v>
      </c>
      <c r="L22" s="55" t="str">
        <f>CO5</f>
        <v>０</v>
      </c>
      <c r="M22" s="55" t="str">
        <f>CQ5</f>
        <v>０</v>
      </c>
      <c r="N22" s="55" t="str">
        <f>CS5</f>
        <v>０</v>
      </c>
      <c r="O22" s="55" t="str">
        <f>CU5</f>
        <v>０</v>
      </c>
      <c r="P22" s="55" t="str">
        <f>CW5</f>
        <v>０</v>
      </c>
      <c r="Q22" s="55" t="str">
        <f>CY5</f>
        <v>０</v>
      </c>
      <c r="R22" s="55" t="str">
        <f>DA5</f>
        <v>０</v>
      </c>
      <c r="S22" s="55" t="str">
        <f>DC5</f>
        <v>０</v>
      </c>
      <c r="T22" s="42"/>
      <c r="U22" s="103">
        <f>COUNTIF(J18:S23,"０")</f>
        <v>58</v>
      </c>
      <c r="V22" s="84"/>
      <c r="W22" s="83"/>
      <c r="X22" s="84"/>
      <c r="Y22" s="83"/>
      <c r="Z22" s="84"/>
      <c r="AA22" s="83"/>
      <c r="AB22" s="84"/>
      <c r="AC22" s="83"/>
      <c r="AD22" s="84"/>
      <c r="AE22" s="83"/>
      <c r="AF22" s="84"/>
      <c r="AG22" s="89"/>
      <c r="AH22" s="90"/>
      <c r="AI22" s="89"/>
      <c r="AJ22" s="90"/>
      <c r="AK22" s="89"/>
      <c r="AL22" s="90"/>
      <c r="AM22" s="83"/>
      <c r="AN22" s="84"/>
      <c r="AO22" s="89"/>
      <c r="AP22" s="90"/>
      <c r="AQ22" s="81" t="s">
        <v>231</v>
      </c>
      <c r="AR22" s="81">
        <f>COUNTIF(AR21,TRUE)</f>
        <v>0</v>
      </c>
      <c r="AS22" s="89"/>
      <c r="AT22" s="90"/>
      <c r="AU22" s="83"/>
      <c r="AV22" s="84"/>
      <c r="AW22" s="89"/>
      <c r="AX22" s="90"/>
      <c r="AY22" s="89"/>
      <c r="AZ22" s="90"/>
      <c r="BA22" s="83"/>
      <c r="BB22" s="84"/>
      <c r="BC22" s="83"/>
      <c r="BD22" s="84"/>
      <c r="BE22" s="83"/>
      <c r="BF22" s="84"/>
      <c r="BG22" s="83"/>
      <c r="BH22" s="84"/>
      <c r="BI22" s="89"/>
      <c r="BJ22" s="90"/>
      <c r="BK22" s="83"/>
      <c r="BL22" s="84"/>
      <c r="BM22" s="83"/>
      <c r="BN22" s="84"/>
      <c r="BO22" s="83"/>
      <c r="BP22" s="84"/>
      <c r="BQ22" s="89"/>
      <c r="BR22" s="90"/>
      <c r="BS22" s="83"/>
      <c r="BT22" s="84"/>
      <c r="BU22" s="83"/>
      <c r="BV22" s="84"/>
      <c r="BW22" s="89"/>
      <c r="BX22" s="90"/>
      <c r="BY22" s="89"/>
      <c r="BZ22" s="90"/>
      <c r="CA22" s="83"/>
      <c r="CB22" s="84"/>
      <c r="CC22" s="83"/>
      <c r="CD22" s="84"/>
      <c r="CE22" s="83"/>
      <c r="CF22" s="84"/>
      <c r="CG22" s="83"/>
      <c r="CH22" s="84"/>
      <c r="CI22" s="83"/>
      <c r="CJ22" s="84"/>
      <c r="CK22" s="83"/>
      <c r="CL22" s="84"/>
      <c r="CM22" s="83"/>
      <c r="CN22" s="84"/>
      <c r="CO22" s="89"/>
      <c r="CP22" s="90"/>
      <c r="CQ22" s="89"/>
      <c r="CR22" s="90"/>
      <c r="CS22" s="83"/>
      <c r="CT22" s="84"/>
      <c r="CU22" s="89"/>
      <c r="CV22" s="90"/>
      <c r="CW22" s="83"/>
      <c r="CX22" s="84"/>
      <c r="CY22" s="83"/>
      <c r="CZ22" s="84"/>
      <c r="DA22" s="83"/>
      <c r="DB22" s="84"/>
      <c r="DC22" s="83"/>
      <c r="DD22" s="84"/>
      <c r="DE22" s="83"/>
      <c r="DF22" s="84"/>
      <c r="DG22" s="89"/>
      <c r="DH22" s="90"/>
      <c r="DI22" s="89"/>
      <c r="DJ22" s="90"/>
      <c r="DK22" s="89"/>
      <c r="DL22" s="90"/>
      <c r="DM22" s="55" t="s">
        <v>267</v>
      </c>
      <c r="DN22" s="55" t="b">
        <v>0</v>
      </c>
      <c r="DO22" s="89"/>
      <c r="DP22" s="90"/>
      <c r="DQ22" s="83"/>
      <c r="DR22" s="84"/>
      <c r="DS22" s="83"/>
      <c r="DT22" s="76"/>
      <c r="DU22" s="76"/>
      <c r="DV22" s="76"/>
      <c r="DW22" s="76"/>
      <c r="DX22" s="76"/>
      <c r="DY22" s="83"/>
      <c r="DZ22" s="83"/>
      <c r="EA22" s="83"/>
      <c r="EB22" s="83"/>
      <c r="EC22" s="76"/>
      <c r="ED22" s="76"/>
      <c r="EE22" s="76"/>
      <c r="EF22" s="76"/>
    </row>
    <row r="23" spans="1:136" s="32" customFormat="1" ht="30" customHeight="1">
      <c r="A23" s="99"/>
      <c r="B23" s="99"/>
      <c r="C23" s="99"/>
      <c r="D23" s="99"/>
      <c r="E23" s="99"/>
      <c r="F23" s="99"/>
      <c r="G23" s="99"/>
      <c r="H23" s="99"/>
      <c r="I23" s="101">
        <v>50</v>
      </c>
      <c r="J23" s="55" t="str">
        <f>DE5</f>
        <v>０</v>
      </c>
      <c r="K23" s="55" t="str">
        <f>DG5</f>
        <v>０</v>
      </c>
      <c r="L23" s="55" t="str">
        <f>DI5</f>
        <v>０</v>
      </c>
      <c r="M23" s="55" t="str">
        <f>DK5</f>
        <v>０</v>
      </c>
      <c r="N23" s="55" t="str">
        <f>DM5</f>
        <v>０</v>
      </c>
      <c r="O23" s="55" t="str">
        <f>DO5</f>
        <v>０</v>
      </c>
      <c r="P23" s="55" t="str">
        <f>DQ5</f>
        <v>０</v>
      </c>
      <c r="Q23" s="55" t="str">
        <f>DS5</f>
        <v>０</v>
      </c>
      <c r="R23" s="93" t="s">
        <v>336</v>
      </c>
      <c r="S23" s="93" t="s">
        <v>337</v>
      </c>
      <c r="T23" s="42"/>
      <c r="U23" s="102"/>
      <c r="V23" s="90"/>
      <c r="W23" s="89"/>
      <c r="X23" s="90"/>
      <c r="Y23" s="83"/>
      <c r="Z23" s="84"/>
      <c r="AA23" s="89"/>
      <c r="AB23" s="90"/>
      <c r="AC23" s="89"/>
      <c r="AD23" s="90"/>
      <c r="AE23" s="89"/>
      <c r="AF23" s="90"/>
      <c r="AG23" s="89"/>
      <c r="AH23" s="90"/>
      <c r="AI23" s="89"/>
      <c r="AJ23" s="90"/>
      <c r="AK23" s="89"/>
      <c r="AL23" s="90"/>
      <c r="AM23" s="83"/>
      <c r="AN23" s="84"/>
      <c r="AO23" s="89"/>
      <c r="AP23" s="90"/>
      <c r="AQ23" s="89"/>
      <c r="AR23" s="90"/>
      <c r="AS23" s="89"/>
      <c r="AT23" s="90"/>
      <c r="AU23" s="89"/>
      <c r="AV23" s="90"/>
      <c r="AW23" s="89"/>
      <c r="AX23" s="90"/>
      <c r="AY23" s="89"/>
      <c r="AZ23" s="90"/>
      <c r="BA23" s="89"/>
      <c r="BB23" s="90"/>
      <c r="BC23" s="89"/>
      <c r="BD23" s="90"/>
      <c r="BE23" s="89"/>
      <c r="BF23" s="90"/>
      <c r="BG23" s="89"/>
      <c r="BH23" s="90"/>
      <c r="BI23" s="62"/>
      <c r="BJ23" s="63"/>
      <c r="BK23" s="89"/>
      <c r="BL23" s="90"/>
      <c r="BM23" s="89"/>
      <c r="BN23" s="90"/>
      <c r="BO23" s="89"/>
      <c r="BP23" s="90"/>
      <c r="BQ23" s="89"/>
      <c r="BR23" s="90"/>
      <c r="BS23" s="89"/>
      <c r="BT23" s="90"/>
      <c r="BU23" s="89"/>
      <c r="BV23" s="90"/>
      <c r="BW23" s="89"/>
      <c r="BX23" s="90"/>
      <c r="BY23" s="89"/>
      <c r="BZ23" s="90"/>
      <c r="CA23" s="89"/>
      <c r="CB23" s="90"/>
      <c r="CC23" s="89"/>
      <c r="CD23" s="90"/>
      <c r="CE23" s="83"/>
      <c r="CF23" s="84"/>
      <c r="CG23" s="89"/>
      <c r="CH23" s="90"/>
      <c r="CI23" s="83"/>
      <c r="CJ23" s="84"/>
      <c r="CK23" s="89"/>
      <c r="CL23" s="90"/>
      <c r="CM23" s="83"/>
      <c r="CN23" s="84"/>
      <c r="CO23" s="89"/>
      <c r="CP23" s="90"/>
      <c r="CQ23" s="89"/>
      <c r="CR23" s="90"/>
      <c r="CS23" s="89"/>
      <c r="CT23" s="90"/>
      <c r="CU23" s="89"/>
      <c r="CV23" s="90"/>
      <c r="CW23" s="89"/>
      <c r="CX23" s="90"/>
      <c r="CY23" s="89"/>
      <c r="CZ23" s="90"/>
      <c r="DA23" s="89"/>
      <c r="DB23" s="90"/>
      <c r="DC23" s="89"/>
      <c r="DD23" s="90"/>
      <c r="DE23" s="89"/>
      <c r="DF23" s="90"/>
      <c r="DG23" s="89"/>
      <c r="DH23" s="90"/>
      <c r="DI23" s="89"/>
      <c r="DJ23" s="90"/>
      <c r="DK23" s="89"/>
      <c r="DL23" s="90"/>
      <c r="DM23" s="81" t="s">
        <v>231</v>
      </c>
      <c r="DN23" s="81">
        <f>COUNTIF(DN22,TRUE)</f>
        <v>0</v>
      </c>
      <c r="DO23" s="89"/>
      <c r="DP23" s="90"/>
      <c r="DQ23" s="89"/>
      <c r="DR23" s="90"/>
      <c r="DS23" s="89"/>
      <c r="DT23" s="92"/>
      <c r="DU23" s="92"/>
      <c r="DV23" s="92"/>
      <c r="DW23" s="92"/>
      <c r="DX23" s="92"/>
      <c r="DY23" s="89"/>
      <c r="DZ23" s="89"/>
      <c r="EA23" s="89"/>
      <c r="EB23" s="89"/>
      <c r="EC23" s="92"/>
      <c r="ED23" s="92"/>
      <c r="EE23" s="92"/>
      <c r="EF23" s="92"/>
    </row>
    <row r="24" spans="1:132" s="32" customFormat="1" ht="24.75" customHeight="1">
      <c r="A24" s="99"/>
      <c r="B24" s="99"/>
      <c r="C24" s="99"/>
      <c r="D24" s="99"/>
      <c r="E24" s="99"/>
      <c r="F24" s="99"/>
      <c r="G24" s="99"/>
      <c r="H24" s="99"/>
      <c r="I24" s="64"/>
      <c r="N24" s="108" t="s">
        <v>657</v>
      </c>
      <c r="O24" s="110" t="s">
        <v>206</v>
      </c>
      <c r="P24" s="110" t="s">
        <v>207</v>
      </c>
      <c r="Q24" s="111" t="s">
        <v>422</v>
      </c>
      <c r="R24" s="596" t="s">
        <v>423</v>
      </c>
      <c r="V24" s="64"/>
      <c r="W24" s="584" t="s">
        <v>3</v>
      </c>
      <c r="X24" s="42"/>
      <c r="Y24" s="41"/>
      <c r="Z24" s="42"/>
      <c r="AA24" s="41"/>
      <c r="AB24" s="42"/>
      <c r="AC24" s="41"/>
      <c r="AD24" s="42"/>
      <c r="AE24" s="41"/>
      <c r="AF24" s="42"/>
      <c r="AG24" s="41"/>
      <c r="AH24" s="42"/>
      <c r="AI24" s="28"/>
      <c r="AJ24" s="29"/>
      <c r="AK24" s="28"/>
      <c r="AL24" s="29"/>
      <c r="AM24" s="41"/>
      <c r="AN24" s="42"/>
      <c r="AO24" s="28"/>
      <c r="AP24" s="29"/>
      <c r="AQ24" s="41"/>
      <c r="AR24" s="42"/>
      <c r="AS24" s="28"/>
      <c r="AT24" s="29"/>
      <c r="AU24" s="41"/>
      <c r="AV24" s="42"/>
      <c r="AW24" s="41"/>
      <c r="AX24" s="42"/>
      <c r="AY24" s="41"/>
      <c r="AZ24" s="42"/>
      <c r="BA24" s="41"/>
      <c r="BB24" s="42"/>
      <c r="BC24" s="41"/>
      <c r="BD24" s="42"/>
      <c r="BE24" s="41"/>
      <c r="BF24" s="42"/>
      <c r="BG24" s="41"/>
      <c r="BH24" s="42"/>
      <c r="BI24" s="28"/>
      <c r="BJ24" s="29"/>
      <c r="BK24" s="41"/>
      <c r="BL24" s="42"/>
      <c r="BM24" s="41"/>
      <c r="BN24" s="42"/>
      <c r="BO24" s="41"/>
      <c r="BP24" s="42"/>
      <c r="BQ24" s="41"/>
      <c r="BR24" s="42"/>
      <c r="BS24" s="41"/>
      <c r="BT24" s="42"/>
      <c r="BU24" s="41"/>
      <c r="BV24" s="42"/>
      <c r="BW24" s="41"/>
      <c r="BX24" s="42"/>
      <c r="BY24" s="41"/>
      <c r="BZ24" s="42"/>
      <c r="CA24" s="41"/>
      <c r="CB24" s="42"/>
      <c r="CC24" s="41"/>
      <c r="CD24" s="42"/>
      <c r="CE24" s="41"/>
      <c r="CF24" s="42"/>
      <c r="CG24" s="41"/>
      <c r="CH24" s="42"/>
      <c r="CI24" s="41"/>
      <c r="CJ24" s="42"/>
      <c r="CK24" s="41"/>
      <c r="CL24" s="42"/>
      <c r="CM24" s="41"/>
      <c r="CN24" s="42"/>
      <c r="CO24" s="41"/>
      <c r="CP24" s="42"/>
      <c r="CQ24" s="41"/>
      <c r="CR24" s="42"/>
      <c r="CS24" s="41"/>
      <c r="CT24" s="42"/>
      <c r="CU24" s="41"/>
      <c r="CV24" s="42"/>
      <c r="CW24" s="41"/>
      <c r="CX24" s="42"/>
      <c r="CY24" s="41"/>
      <c r="CZ24" s="42"/>
      <c r="DA24" s="41"/>
      <c r="DB24" s="42"/>
      <c r="DC24" s="41"/>
      <c r="DD24" s="42"/>
      <c r="DE24" s="41"/>
      <c r="DF24" s="42"/>
      <c r="DG24" s="41"/>
      <c r="DH24" s="42"/>
      <c r="DI24" s="28"/>
      <c r="DJ24" s="29"/>
      <c r="DK24" s="41"/>
      <c r="DL24" s="42"/>
      <c r="DM24" s="41"/>
      <c r="DN24" s="42"/>
      <c r="DO24" s="41"/>
      <c r="DP24" s="42"/>
      <c r="DQ24" s="41"/>
      <c r="DR24" s="42"/>
      <c r="DS24" s="41"/>
      <c r="DY24" s="41"/>
      <c r="DZ24" s="41"/>
      <c r="EA24" s="41"/>
      <c r="EB24" s="41"/>
    </row>
    <row r="25" spans="1:132" s="32" customFormat="1" ht="24.75" customHeight="1">
      <c r="A25" s="99"/>
      <c r="B25" s="99"/>
      <c r="C25" s="99"/>
      <c r="D25" s="99"/>
      <c r="E25" s="99"/>
      <c r="F25" s="99"/>
      <c r="G25" s="99"/>
      <c r="H25" s="99"/>
      <c r="I25" s="64"/>
      <c r="N25" s="109"/>
      <c r="O25" s="66">
        <f>MAX(N26:N30)</f>
        <v>0</v>
      </c>
      <c r="P25" s="66">
        <f>MIN(N26:N30)</f>
        <v>0</v>
      </c>
      <c r="Q25" s="111"/>
      <c r="R25" s="596"/>
      <c r="V25" s="64"/>
      <c r="W25" s="585"/>
      <c r="X25" s="42"/>
      <c r="Y25" s="41"/>
      <c r="Z25" s="42"/>
      <c r="AA25" s="41"/>
      <c r="AB25" s="42"/>
      <c r="AC25" s="41"/>
      <c r="AD25" s="42"/>
      <c r="AE25" s="41"/>
      <c r="AF25" s="42"/>
      <c r="AG25" s="28"/>
      <c r="AH25" s="29"/>
      <c r="AI25" s="28"/>
      <c r="AJ25" s="29"/>
      <c r="AK25" s="28"/>
      <c r="AL25" s="29"/>
      <c r="AM25" s="41"/>
      <c r="AN25" s="42"/>
      <c r="AO25" s="28"/>
      <c r="AP25" s="29"/>
      <c r="AQ25" s="41"/>
      <c r="AR25" s="42"/>
      <c r="AS25" s="28"/>
      <c r="AT25" s="29"/>
      <c r="AU25" s="41"/>
      <c r="AV25" s="42"/>
      <c r="AW25" s="41"/>
      <c r="AX25" s="42"/>
      <c r="AY25" s="41"/>
      <c r="AZ25" s="42"/>
      <c r="BA25" s="41"/>
      <c r="BB25" s="42"/>
      <c r="BC25" s="41"/>
      <c r="BD25" s="42"/>
      <c r="BE25" s="41"/>
      <c r="BF25" s="42"/>
      <c r="BG25" s="41"/>
      <c r="BH25" s="42"/>
      <c r="BI25" s="28"/>
      <c r="BJ25" s="29"/>
      <c r="BK25" s="41"/>
      <c r="BL25" s="42"/>
      <c r="BM25" s="41"/>
      <c r="BN25" s="42"/>
      <c r="BO25" s="41"/>
      <c r="BP25" s="42"/>
      <c r="BQ25" s="41"/>
      <c r="BR25" s="42"/>
      <c r="BS25" s="41"/>
      <c r="BT25" s="42"/>
      <c r="BU25" s="41"/>
      <c r="BV25" s="42"/>
      <c r="BW25" s="28"/>
      <c r="BX25" s="29"/>
      <c r="BY25" s="28"/>
      <c r="BZ25" s="29"/>
      <c r="CA25" s="41"/>
      <c r="CB25" s="42"/>
      <c r="CC25" s="41"/>
      <c r="CD25" s="42"/>
      <c r="CE25" s="41"/>
      <c r="CF25" s="42"/>
      <c r="CG25" s="41"/>
      <c r="CH25" s="42"/>
      <c r="CI25" s="41"/>
      <c r="CJ25" s="42"/>
      <c r="CK25" s="41"/>
      <c r="CL25" s="42"/>
      <c r="CM25" s="41"/>
      <c r="CN25" s="42"/>
      <c r="CO25" s="41"/>
      <c r="CP25" s="42"/>
      <c r="CQ25" s="41"/>
      <c r="CR25" s="42"/>
      <c r="CS25" s="41"/>
      <c r="CT25" s="42"/>
      <c r="CU25" s="41"/>
      <c r="CV25" s="42"/>
      <c r="CW25" s="41"/>
      <c r="CX25" s="42"/>
      <c r="CY25" s="41"/>
      <c r="CZ25" s="42"/>
      <c r="DA25" s="41"/>
      <c r="DB25" s="42"/>
      <c r="DC25" s="41"/>
      <c r="DD25" s="42"/>
      <c r="DE25" s="41"/>
      <c r="DF25" s="42"/>
      <c r="DG25" s="41"/>
      <c r="DH25" s="42"/>
      <c r="DI25" s="28"/>
      <c r="DJ25" s="29"/>
      <c r="DK25" s="41"/>
      <c r="DL25" s="42"/>
      <c r="DM25" s="41"/>
      <c r="DN25" s="42"/>
      <c r="DO25" s="28"/>
      <c r="DP25" s="29"/>
      <c r="DQ25" s="41"/>
      <c r="DR25" s="42"/>
      <c r="DS25" s="41"/>
      <c r="DY25" s="41"/>
      <c r="DZ25" s="41"/>
      <c r="EA25" s="41"/>
      <c r="EB25" s="41"/>
    </row>
    <row r="26" spans="9:23" ht="24.75" customHeight="1">
      <c r="I26" s="610" t="s">
        <v>559</v>
      </c>
      <c r="J26" s="610"/>
      <c r="K26" s="610"/>
      <c r="L26" s="610"/>
      <c r="M26" s="610"/>
      <c r="N26" s="72">
        <f>'評価結果集計'!H12</f>
        <v>0</v>
      </c>
      <c r="O26" s="73" t="str">
        <f>IF(O25=N26,"Ⅰ",IF(O25&lt;&gt;N26,""))</f>
        <v>Ⅰ</v>
      </c>
      <c r="P26" s="73" t="str">
        <f>IF(P25=N26,"Ⅰ",IF(P25&lt;&gt;N26,""))</f>
        <v>Ⅰ</v>
      </c>
      <c r="Q26" s="73" t="str">
        <f>IF(N26&lt;50%,"Ⅰ",IF(N26&gt;=50%,""))</f>
        <v>Ⅰ</v>
      </c>
      <c r="R26" s="73">
        <f>IF(N26&gt;=50%,"Ⅰ",IF(N26&lt;50%,""))</f>
      </c>
      <c r="S26" s="611" t="s">
        <v>559</v>
      </c>
      <c r="T26" s="611"/>
      <c r="U26" s="611"/>
      <c r="V26" s="611"/>
      <c r="W26" s="74">
        <v>0.58</v>
      </c>
    </row>
    <row r="27" spans="9:23" ht="24.75" customHeight="1">
      <c r="I27" s="610" t="s">
        <v>560</v>
      </c>
      <c r="J27" s="610"/>
      <c r="K27" s="610"/>
      <c r="L27" s="610"/>
      <c r="M27" s="610"/>
      <c r="N27" s="72">
        <f>'評価結果集計'!H18</f>
        <v>0</v>
      </c>
      <c r="O27" s="73" t="str">
        <f>IF(O25=N27,"Ⅱ",IF(O25&lt;&gt;N27,""))</f>
        <v>Ⅱ</v>
      </c>
      <c r="P27" s="73" t="str">
        <f>IF(P25=N27,"Ⅱ",IF(P25&lt;&gt;N27,""))</f>
        <v>Ⅱ</v>
      </c>
      <c r="Q27" s="73" t="str">
        <f>IF(N27&lt;50%,"Ⅱ",IF(N27&gt;=50%,""))</f>
        <v>Ⅱ</v>
      </c>
      <c r="R27" s="73">
        <f>IF(N27&gt;=50%,"Ⅱ",IF(N27&lt;50%,""))</f>
      </c>
      <c r="S27" s="611" t="s">
        <v>560</v>
      </c>
      <c r="T27" s="611"/>
      <c r="U27" s="611"/>
      <c r="V27" s="611"/>
      <c r="W27" s="74">
        <v>0.78</v>
      </c>
    </row>
    <row r="28" spans="9:23" ht="24.75" customHeight="1">
      <c r="I28" s="610" t="s">
        <v>561</v>
      </c>
      <c r="J28" s="610"/>
      <c r="K28" s="610"/>
      <c r="L28" s="610"/>
      <c r="M28" s="610"/>
      <c r="N28" s="72">
        <f>'評価結果集計'!H25</f>
        <v>0</v>
      </c>
      <c r="O28" s="73" t="str">
        <f>IF(O25=N28,"Ⅲ",IF(O25&lt;&gt;N28,""))</f>
        <v>Ⅲ</v>
      </c>
      <c r="P28" s="73" t="str">
        <f>IF(P25=N28,"Ⅲ",IF(P25&lt;&gt;N28,""))</f>
        <v>Ⅲ</v>
      </c>
      <c r="Q28" s="73" t="str">
        <f>IF(N28&lt;50%,"Ⅲ",IF(N28&gt;=50%,""))</f>
        <v>Ⅲ</v>
      </c>
      <c r="R28" s="73">
        <f>IF(N28&gt;=50%,"Ⅲ",IF(N28&lt;50%,""))</f>
      </c>
      <c r="S28" s="611" t="s">
        <v>561</v>
      </c>
      <c r="T28" s="611"/>
      <c r="U28" s="611"/>
      <c r="V28" s="611"/>
      <c r="W28" s="74">
        <v>0.9</v>
      </c>
    </row>
    <row r="29" spans="9:23" ht="24.75" customHeight="1">
      <c r="I29" s="610" t="s">
        <v>562</v>
      </c>
      <c r="J29" s="610"/>
      <c r="K29" s="610"/>
      <c r="L29" s="610"/>
      <c r="M29" s="610"/>
      <c r="N29" s="72">
        <f>'評価結果集計'!H29</f>
        <v>0</v>
      </c>
      <c r="O29" s="73" t="str">
        <f>IF(O25=N29,"Ⅳ",IF(O25&lt;&gt;N29,""))</f>
        <v>Ⅳ</v>
      </c>
      <c r="P29" s="73" t="str">
        <f>IF(P25=N29,"Ⅳ",IF(P25&lt;&gt;N29,""))</f>
        <v>Ⅳ</v>
      </c>
      <c r="Q29" s="73" t="str">
        <f>IF(N29&lt;50%,"Ⅳ",IF(N29&gt;=50%,""))</f>
        <v>Ⅳ</v>
      </c>
      <c r="R29" s="73">
        <f>IF(N29&gt;=50%,"Ⅳ",IF(N29&lt;50%,""))</f>
      </c>
      <c r="S29" s="611" t="s">
        <v>562</v>
      </c>
      <c r="T29" s="611"/>
      <c r="U29" s="611"/>
      <c r="V29" s="611"/>
      <c r="W29" s="74">
        <v>0.95</v>
      </c>
    </row>
    <row r="30" spans="9:23" ht="24.75" customHeight="1">
      <c r="I30" s="610" t="s">
        <v>23</v>
      </c>
      <c r="J30" s="610"/>
      <c r="K30" s="610"/>
      <c r="L30" s="610"/>
      <c r="M30" s="610"/>
      <c r="N30" s="72">
        <f>'評価結果集計'!H32</f>
        <v>0</v>
      </c>
      <c r="O30" s="73" t="str">
        <f>IF(O25=N30,"Ⅴ",IF(O25&lt;&gt;N30,""))</f>
        <v>Ⅴ</v>
      </c>
      <c r="P30" s="73" t="str">
        <f>IF(P25=N30,"Ⅴ",IF(P25&lt;&gt;N30,""))</f>
        <v>Ⅴ</v>
      </c>
      <c r="Q30" s="73" t="str">
        <f>IF(N30&lt;50%,"Ⅴ",IF(N30&gt;=50%,""))</f>
        <v>Ⅴ</v>
      </c>
      <c r="R30" s="73">
        <f>IF(N30&gt;=50%,"Ⅴ",IF(N30&lt;50%,""))</f>
      </c>
      <c r="S30" s="611" t="s">
        <v>563</v>
      </c>
      <c r="T30" s="611"/>
      <c r="U30" s="611"/>
      <c r="V30" s="611"/>
      <c r="W30" s="74">
        <v>0.4</v>
      </c>
    </row>
  </sheetData>
  <sheetProtection password="8ED9" sheet="1" objects="1" scenarios="1"/>
  <mergeCells count="194">
    <mergeCell ref="I30:M30"/>
    <mergeCell ref="S26:V26"/>
    <mergeCell ref="S27:V27"/>
    <mergeCell ref="S28:V28"/>
    <mergeCell ref="S29:V29"/>
    <mergeCell ref="S30:V30"/>
    <mergeCell ref="I26:M26"/>
    <mergeCell ref="I27:M27"/>
    <mergeCell ref="I28:M28"/>
    <mergeCell ref="I29:M29"/>
    <mergeCell ref="A12:H12"/>
    <mergeCell ref="A14:H14"/>
    <mergeCell ref="A13:H13"/>
    <mergeCell ref="A9:G9"/>
    <mergeCell ref="A10:G10"/>
    <mergeCell ref="A11:G11"/>
    <mergeCell ref="CY4:CZ4"/>
    <mergeCell ref="CS4:CT4"/>
    <mergeCell ref="CS5:CT5"/>
    <mergeCell ref="CS6:CT6"/>
    <mergeCell ref="CU4:CV4"/>
    <mergeCell ref="CU5:CV5"/>
    <mergeCell ref="CU6:CV6"/>
    <mergeCell ref="CW5:CX5"/>
    <mergeCell ref="CY5:CZ5"/>
    <mergeCell ref="CY6:CZ6"/>
    <mergeCell ref="R24:R25"/>
    <mergeCell ref="CO4:CP4"/>
    <mergeCell ref="CO5:CP5"/>
    <mergeCell ref="CO6:CP6"/>
    <mergeCell ref="CK4:CL4"/>
    <mergeCell ref="CK5:CL5"/>
    <mergeCell ref="CK6:CL6"/>
    <mergeCell ref="CM4:CN4"/>
    <mergeCell ref="CM5:CN5"/>
    <mergeCell ref="CM6:CN6"/>
    <mergeCell ref="CQ4:CR4"/>
    <mergeCell ref="CQ5:CR5"/>
    <mergeCell ref="CQ6:CR6"/>
    <mergeCell ref="CW6:CX6"/>
    <mergeCell ref="CW4:CX4"/>
    <mergeCell ref="CG4:CH4"/>
    <mergeCell ref="CG5:CH5"/>
    <mergeCell ref="CG6:CH6"/>
    <mergeCell ref="CI4:CJ4"/>
    <mergeCell ref="CI5:CJ5"/>
    <mergeCell ref="CI6:CJ6"/>
    <mergeCell ref="CC4:CD4"/>
    <mergeCell ref="CC5:CD5"/>
    <mergeCell ref="CC6:CD6"/>
    <mergeCell ref="CE4:CF4"/>
    <mergeCell ref="CE5:CF5"/>
    <mergeCell ref="CE6:CF6"/>
    <mergeCell ref="BY4:BZ4"/>
    <mergeCell ref="BY5:BZ5"/>
    <mergeCell ref="BY6:BZ6"/>
    <mergeCell ref="CA4:CB4"/>
    <mergeCell ref="CA5:CB5"/>
    <mergeCell ref="CA6:CB6"/>
    <mergeCell ref="BU4:BV4"/>
    <mergeCell ref="BU5:BV5"/>
    <mergeCell ref="BU6:BV6"/>
    <mergeCell ref="BW4:BX4"/>
    <mergeCell ref="BW5:BX5"/>
    <mergeCell ref="BW6:BX6"/>
    <mergeCell ref="BQ4:BR4"/>
    <mergeCell ref="BQ5:BR5"/>
    <mergeCell ref="BQ6:BR6"/>
    <mergeCell ref="BS4:BT4"/>
    <mergeCell ref="BS5:BT5"/>
    <mergeCell ref="BS6:BT6"/>
    <mergeCell ref="BM4:BN4"/>
    <mergeCell ref="BM5:BN5"/>
    <mergeCell ref="BM6:BN6"/>
    <mergeCell ref="BO4:BP4"/>
    <mergeCell ref="BO5:BP5"/>
    <mergeCell ref="BO6:BP6"/>
    <mergeCell ref="BI4:BJ4"/>
    <mergeCell ref="BI5:BJ5"/>
    <mergeCell ref="BI6:BJ6"/>
    <mergeCell ref="BK4:BL4"/>
    <mergeCell ref="BK5:BL5"/>
    <mergeCell ref="BK6:BL6"/>
    <mergeCell ref="BE4:BF4"/>
    <mergeCell ref="BE5:BF5"/>
    <mergeCell ref="BE6:BF6"/>
    <mergeCell ref="BG4:BH4"/>
    <mergeCell ref="BG5:BH5"/>
    <mergeCell ref="BG6:BH6"/>
    <mergeCell ref="BA4:BB4"/>
    <mergeCell ref="BA5:BB5"/>
    <mergeCell ref="BA6:BB6"/>
    <mergeCell ref="BC4:BD4"/>
    <mergeCell ref="BC5:BD5"/>
    <mergeCell ref="BC6:BD6"/>
    <mergeCell ref="AW5:AX5"/>
    <mergeCell ref="AW6:AX6"/>
    <mergeCell ref="AY4:AZ4"/>
    <mergeCell ref="AY5:AZ5"/>
    <mergeCell ref="AY6:AZ6"/>
    <mergeCell ref="DA4:DB4"/>
    <mergeCell ref="DA5:DB5"/>
    <mergeCell ref="DA6:DB6"/>
    <mergeCell ref="AS4:AT4"/>
    <mergeCell ref="AS5:AT5"/>
    <mergeCell ref="AS6:AT6"/>
    <mergeCell ref="AU4:AV4"/>
    <mergeCell ref="AU5:AV5"/>
    <mergeCell ref="AU6:AV6"/>
    <mergeCell ref="AW4:AX4"/>
    <mergeCell ref="DG5:DH5"/>
    <mergeCell ref="DG6:DH6"/>
    <mergeCell ref="DE4:DF4"/>
    <mergeCell ref="DE5:DF5"/>
    <mergeCell ref="DE6:DF6"/>
    <mergeCell ref="DC4:DD4"/>
    <mergeCell ref="DC5:DD5"/>
    <mergeCell ref="DC6:DD6"/>
    <mergeCell ref="DK4:DL4"/>
    <mergeCell ref="DK5:DL5"/>
    <mergeCell ref="DK6:DL6"/>
    <mergeCell ref="DI4:DJ4"/>
    <mergeCell ref="DI5:DJ5"/>
    <mergeCell ref="DI6:DJ6"/>
    <mergeCell ref="DG4:DH4"/>
    <mergeCell ref="DO4:DP4"/>
    <mergeCell ref="DO5:DP5"/>
    <mergeCell ref="DO6:DP6"/>
    <mergeCell ref="DM4:DN4"/>
    <mergeCell ref="DM5:DN5"/>
    <mergeCell ref="DM6:DN6"/>
    <mergeCell ref="DS4:DT4"/>
    <mergeCell ref="DS5:DT5"/>
    <mergeCell ref="DS6:DT6"/>
    <mergeCell ref="DQ4:DR4"/>
    <mergeCell ref="DQ5:DR5"/>
    <mergeCell ref="DQ6:DR6"/>
    <mergeCell ref="AO4:AP4"/>
    <mergeCell ref="AO5:AP5"/>
    <mergeCell ref="AO6:AP6"/>
    <mergeCell ref="AQ4:AR4"/>
    <mergeCell ref="AQ5:AR5"/>
    <mergeCell ref="AQ6:AR6"/>
    <mergeCell ref="AK4:AL4"/>
    <mergeCell ref="AK5:AL5"/>
    <mergeCell ref="AK6:AL6"/>
    <mergeCell ref="AM4:AN4"/>
    <mergeCell ref="AM5:AN5"/>
    <mergeCell ref="AM6:AN6"/>
    <mergeCell ref="AG4:AH4"/>
    <mergeCell ref="AG5:AH5"/>
    <mergeCell ref="AG6:AH6"/>
    <mergeCell ref="AI4:AJ4"/>
    <mergeCell ref="AI5:AJ5"/>
    <mergeCell ref="AI6:AJ6"/>
    <mergeCell ref="I5:J5"/>
    <mergeCell ref="I4:J4"/>
    <mergeCell ref="I6:J6"/>
    <mergeCell ref="AE4:AF4"/>
    <mergeCell ref="AE5:AF5"/>
    <mergeCell ref="AE6:AF6"/>
    <mergeCell ref="K4:L4"/>
    <mergeCell ref="K5:L5"/>
    <mergeCell ref="K6:L6"/>
    <mergeCell ref="U5:V5"/>
    <mergeCell ref="U4:V4"/>
    <mergeCell ref="U6:V6"/>
    <mergeCell ref="Q4:R4"/>
    <mergeCell ref="Q5:R5"/>
    <mergeCell ref="A4:G6"/>
    <mergeCell ref="W4:X4"/>
    <mergeCell ref="W5:X5"/>
    <mergeCell ref="W6:X6"/>
    <mergeCell ref="M4:N4"/>
    <mergeCell ref="M5:N5"/>
    <mergeCell ref="M6:N6"/>
    <mergeCell ref="O4:P4"/>
    <mergeCell ref="O5:P5"/>
    <mergeCell ref="O6:P6"/>
    <mergeCell ref="W24:W25"/>
    <mergeCell ref="L2:V2"/>
    <mergeCell ref="AA4:AB4"/>
    <mergeCell ref="AA5:AB5"/>
    <mergeCell ref="AA6:AB6"/>
    <mergeCell ref="Y6:Z6"/>
    <mergeCell ref="Q6:R6"/>
    <mergeCell ref="S4:T4"/>
    <mergeCell ref="S5:T5"/>
    <mergeCell ref="S6:T6"/>
    <mergeCell ref="AC4:AD4"/>
    <mergeCell ref="AC5:AD5"/>
    <mergeCell ref="AC6:AD6"/>
    <mergeCell ref="Y4:Z4"/>
    <mergeCell ref="Y5:Z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山梨県</cp:lastModifiedBy>
  <cp:lastPrinted>2008-03-28T07:15:23Z</cp:lastPrinted>
  <dcterms:created xsi:type="dcterms:W3CDTF">2007-03-12T07:32:37Z</dcterms:created>
  <dcterms:modified xsi:type="dcterms:W3CDTF">2008-04-08T04:52:08Z</dcterms:modified>
  <cp:category/>
  <cp:version/>
  <cp:contentType/>
  <cp:contentStatus/>
</cp:coreProperties>
</file>