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>
    <definedName name="_xlnm.Print_Area" localSheetId="0">'Sheet1'!$A$1:$AK$54</definedName>
    <definedName name="人口動態　実数表ＥＸＰ" localSheetId="0">'Sheet1'!$A$2:$X$45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<sst xmlns="http://schemas.openxmlformats.org/spreadsheetml/2006/main" count="88" uniqueCount="73">
  <si>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</si>
  <si>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</si>
  <si>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</si>
  <si>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</si>
  <si>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</si>
  <si>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</si>
  <si>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</si>
  <si>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</si>
  <si>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</si>
  <si>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</si>
  <si>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</si>
  <si>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</si>
  <si>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</si>
  <si>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</si>
  <si>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</si>
  <si>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</si>
  <si>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</si>
  <si>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</si>
  <si>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</si>
  <si>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</si>
  <si>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</si>
  <si>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</si>
  <si>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</si>
  <si>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</si>
  <si>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</si>
  <si>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</si>
  <si>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</si>
  <si>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</si>
  <si>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</si>
  <si>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</si>
  <si>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</si>
  <si>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</si>
  <si>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</si>
  <si>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</si>
  <si>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</si>
  <si>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</si>
  <si>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</si>
  <si>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</si>
  <si>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</si>
  <si>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</si>
  <si>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</si>
  <si>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</si>
  <si>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</si>
  <si>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</si>
  <si>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</si>
  <si>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</si>
  <si>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</si>
  <si>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</si>
  <si>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</si>
  <si>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</si>
  <si>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</si>
  <si>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</si>
  <si>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第２表　人口動態実数・率，市町村別</t>
  </si>
  <si>
    <t>上野原市</t>
  </si>
  <si>
    <t>甲州市</t>
  </si>
  <si>
    <t>市川三郷町</t>
  </si>
  <si>
    <t>自然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</si>
  <si>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</si>
  <si>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</si>
  <si>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</si>
  <si>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</si>
  <si>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</si>
  <si>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</si>
  <si>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富士川町</t>
  </si>
  <si>
    <t>新生児死亡
（再掲）</t>
  </si>
  <si>
    <t>周産期死亡</t>
  </si>
  <si>
    <t>自然</t>
  </si>
  <si>
    <t>人工</t>
  </si>
  <si>
    <t>※</t>
  </si>
  <si>
    <t>人口
27.10.1</t>
  </si>
  <si>
    <t>－市町村・保健所別－　平成27年</t>
  </si>
  <si>
    <r>
      <t>２）市町村別の各諸率については、「山梨県常住人口（</t>
    </r>
    <r>
      <rPr>
        <sz val="11"/>
        <color indexed="10"/>
        <rFont val="ＭＳ Ｐ明朝"/>
        <family val="1"/>
      </rPr>
      <t>日本人人口</t>
    </r>
    <r>
      <rPr>
        <sz val="11"/>
        <rFont val="ＭＳ Ｐ明朝"/>
        <family val="1"/>
      </rPr>
      <t>）」を用いて算出した参考値である。</t>
    </r>
  </si>
  <si>
    <r>
      <t>１）市町村の人口は、県民生活部統計調査課「山梨県常住人口</t>
    </r>
    <r>
      <rPr>
        <sz val="11"/>
        <color indexed="10"/>
        <rFont val="ＭＳ Ｐ明朝"/>
        <family val="1"/>
      </rPr>
      <t>（日本人人口）</t>
    </r>
    <r>
      <rPr>
        <sz val="11"/>
        <rFont val="ＭＳ Ｐ明朝"/>
        <family val="1"/>
      </rPr>
      <t>」（平成２７年１０月１日）を用いているため、総務省統計局「平成２７年国勢調査 年齢・国籍不詳をあん分した人口（参考表）」を用いた山梨県人口とは一致しない。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</si>
</sst>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  <numFmt numFmtId="193" formatCode="#,##0_ ;[Red]&quot;△&quot;#,##0\ "/>
    <numFmt numFmtId="194" formatCode="#,##0_);[Red]\(#,##0\)"/>
    <numFmt numFmtId="195" formatCode="_ &quot;¥&quot;* #,##0.0_ ;_ &quot;¥&quot;* \-#,##0.0_ ;_ &quot;¥&quot;* &quot;-&quot;?_ ;_ @_ "/>
    <numFmt numFmtId="196" formatCode="0.00_ 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1" fontId="8" fillId="0" borderId="0" xfId="49" applyNumberFormat="1" applyFont="1" applyFill="1" applyAlignment="1">
      <alignment vertical="center"/>
    </xf>
    <xf numFmtId="41" fontId="7" fillId="0" borderId="0" xfId="0" applyNumberFormat="1" applyFont="1" applyFill="1" applyAlignment="1">
      <alignment/>
    </xf>
    <xf numFmtId="41" fontId="7" fillId="0" borderId="10" xfId="0" applyNumberFormat="1" applyFont="1" applyFill="1" applyBorder="1" applyAlignment="1" quotePrefix="1">
      <alignment/>
    </xf>
    <xf numFmtId="41" fontId="7" fillId="0" borderId="11" xfId="0" applyNumberFormat="1" applyFont="1" applyFill="1" applyBorder="1" applyAlignment="1" quotePrefix="1">
      <alignment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 quotePrefix="1">
      <alignment/>
    </xf>
    <xf numFmtId="41" fontId="7" fillId="0" borderId="13" xfId="61" applyNumberFormat="1" applyFont="1" applyFill="1" applyBorder="1" applyAlignment="1">
      <alignment horizontal="right" vertical="center"/>
      <protection/>
    </xf>
    <xf numFmtId="41" fontId="7" fillId="0" borderId="0" xfId="61" applyNumberFormat="1" applyFont="1" applyFill="1" applyBorder="1" applyAlignment="1">
      <alignment horizontal="right" vertical="center"/>
      <protection/>
    </xf>
    <xf numFmtId="41" fontId="7" fillId="0" borderId="14" xfId="61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Alignment="1">
      <alignment horizontal="right"/>
    </xf>
    <xf numFmtId="41" fontId="7" fillId="0" borderId="15" xfId="0" applyNumberFormat="1" applyFont="1" applyFill="1" applyBorder="1" applyAlignment="1">
      <alignment/>
    </xf>
    <xf numFmtId="41" fontId="7" fillId="0" borderId="15" xfId="61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7" fillId="0" borderId="0" xfId="61" applyNumberFormat="1" applyFont="1" applyFill="1" applyBorder="1" applyAlignment="1">
      <alignment horizontal="right" vertical="center"/>
      <protection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15" xfId="61" applyNumberFormat="1" applyFont="1" applyFill="1" applyBorder="1" applyAlignment="1">
      <alignment horizontal="right" vertical="center"/>
      <protection/>
    </xf>
    <xf numFmtId="188" fontId="7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7" fillId="0" borderId="0" xfId="61" applyNumberFormat="1" applyFont="1" applyFill="1" applyBorder="1" applyAlignment="1">
      <alignment horizontal="right" vertical="center"/>
      <protection/>
    </xf>
    <xf numFmtId="43" fontId="11" fillId="0" borderId="0" xfId="49" applyNumberFormat="1" applyFont="1" applyFill="1" applyAlignment="1" quotePrefix="1">
      <alignment horizontal="right"/>
    </xf>
    <xf numFmtId="185" fontId="7" fillId="0" borderId="12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center" vertical="center" wrapText="1"/>
    </xf>
    <xf numFmtId="43" fontId="7" fillId="0" borderId="15" xfId="61" applyNumberFormat="1" applyFont="1" applyFill="1" applyBorder="1" applyAlignment="1">
      <alignment horizontal="right" vertical="center"/>
      <protection/>
    </xf>
    <xf numFmtId="43" fontId="7" fillId="0" borderId="0" xfId="0" applyNumberFormat="1" applyFont="1" applyFill="1" applyAlignment="1">
      <alignment horizontal="right"/>
    </xf>
    <xf numFmtId="41" fontId="7" fillId="0" borderId="16" xfId="61" applyNumberFormat="1" applyFont="1" applyFill="1" applyBorder="1" applyAlignment="1">
      <alignment horizontal="right" vertical="center"/>
      <protection/>
    </xf>
    <xf numFmtId="43" fontId="7" fillId="0" borderId="10" xfId="0" applyNumberFormat="1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 quotePrefix="1">
      <alignment horizontal="center" vertical="center"/>
    </xf>
    <xf numFmtId="41" fontId="7" fillId="0" borderId="17" xfId="0" applyNumberFormat="1" applyFont="1" applyFill="1" applyBorder="1" applyAlignment="1" quotePrefix="1">
      <alignment horizontal="center" vertical="center" wrapText="1"/>
    </xf>
    <xf numFmtId="185" fontId="7" fillId="0" borderId="17" xfId="0" applyNumberFormat="1" applyFont="1" applyFill="1" applyBorder="1" applyAlignment="1" quotePrefix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 quotePrefix="1">
      <alignment horizontal="center" vertical="center" shrinkToFit="1"/>
    </xf>
    <xf numFmtId="41" fontId="7" fillId="0" borderId="19" xfId="0" applyNumberFormat="1" applyFont="1" applyFill="1" applyBorder="1" applyAlignment="1" quotePrefix="1">
      <alignment horizontal="center" vertical="center" shrinkToFit="1"/>
    </xf>
    <xf numFmtId="41" fontId="7" fillId="0" borderId="20" xfId="0" applyNumberFormat="1" applyFont="1" applyFill="1" applyBorder="1" applyAlignment="1" quotePrefix="1">
      <alignment horizontal="center" vertical="center" wrapText="1"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0" borderId="12" xfId="0" applyNumberFormat="1" applyFont="1" applyFill="1" applyBorder="1" applyAlignment="1" quotePrefix="1">
      <alignment horizontal="center" vertical="center" wrapText="1"/>
    </xf>
    <xf numFmtId="41" fontId="7" fillId="0" borderId="17" xfId="0" applyNumberFormat="1" applyFont="1" applyFill="1" applyBorder="1" applyAlignment="1" quotePrefix="1">
      <alignment horizontal="center" vertical="center"/>
    </xf>
    <xf numFmtId="41" fontId="7" fillId="0" borderId="12" xfId="0" applyNumberFormat="1" applyFont="1" applyFill="1" applyBorder="1" applyAlignment="1" quotePrefix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2" sqref="B52"/>
    </sheetView>
  </sheetViews>
  <sheetFormatPr defaultColWidth="9.140625" defaultRowHeight="12"/>
  <cols>
    <col min="1" max="1" width="2.421875" style="2" customWidth="1"/>
    <col min="2" max="2" width="13.140625" style="2" bestFit="1" customWidth="1"/>
    <col min="3" max="3" width="9.57421875" style="2" customWidth="1"/>
    <col min="4" max="4" width="7.57421875" style="2" customWidth="1"/>
    <col min="5" max="9" width="7.7109375" style="2" customWidth="1"/>
    <col min="10" max="10" width="8.7109375" style="2" customWidth="1"/>
    <col min="11" max="11" width="5.7109375" style="2" customWidth="1"/>
    <col min="12" max="13" width="5.28125" style="2" customWidth="1"/>
    <col min="14" max="14" width="5.7109375" style="2" customWidth="1"/>
    <col min="15" max="16" width="4.8515625" style="2" customWidth="1"/>
    <col min="17" max="19" width="6.28125" style="2" customWidth="1"/>
    <col min="20" max="20" width="5.7109375" style="2" customWidth="1"/>
    <col min="21" max="21" width="7.7109375" style="2" customWidth="1"/>
    <col min="22" max="24" width="7.57421875" style="2" customWidth="1"/>
    <col min="25" max="26" width="7.421875" style="18" customWidth="1"/>
    <col min="27" max="27" width="7.8515625" style="18" bestFit="1" customWidth="1"/>
    <col min="28" max="28" width="7.28125" style="18" customWidth="1"/>
    <col min="29" max="29" width="7.421875" style="18" bestFit="1" customWidth="1"/>
    <col min="30" max="30" width="9.421875" style="18" bestFit="1" customWidth="1"/>
    <col min="31" max="31" width="7.57421875" style="18" bestFit="1" customWidth="1"/>
    <col min="32" max="32" width="9.00390625" style="18" bestFit="1" customWidth="1"/>
    <col min="33" max="33" width="7.57421875" style="18" bestFit="1" customWidth="1"/>
    <col min="34" max="34" width="7.8515625" style="18" customWidth="1"/>
    <col min="35" max="35" width="7.28125" style="18" bestFit="1" customWidth="1"/>
    <col min="36" max="36" width="7.421875" style="18" bestFit="1" customWidth="1"/>
    <col min="37" max="37" width="7.421875" style="24" bestFit="1" customWidth="1"/>
    <col min="38" max="16384" width="9.140625" style="2" customWidth="1"/>
  </cols>
  <sheetData>
    <row r="1" spans="1:37" ht="22.5" customHeight="1" thickBot="1">
      <c r="A1" s="1" t="s">
        <v>52</v>
      </c>
      <c r="AK1" s="26" t="s">
        <v>70</v>
      </c>
    </row>
    <row r="2" spans="1:37" ht="24.75" customHeight="1">
      <c r="A2" s="3"/>
      <c r="B2" s="3"/>
      <c r="C2" s="42" t="s">
        <v>69</v>
      </c>
      <c r="D2" s="45" t="s">
        <v>0</v>
      </c>
      <c r="E2" s="45"/>
      <c r="F2" s="45"/>
      <c r="G2" s="45" t="s">
        <v>1</v>
      </c>
      <c r="H2" s="45"/>
      <c r="I2" s="45"/>
      <c r="J2" s="35" t="s">
        <v>62</v>
      </c>
      <c r="K2" s="35" t="s">
        <v>42</v>
      </c>
      <c r="L2" s="35"/>
      <c r="M2" s="35"/>
      <c r="N2" s="35" t="s">
        <v>64</v>
      </c>
      <c r="O2" s="35"/>
      <c r="P2" s="35"/>
      <c r="Q2" s="40" t="s">
        <v>2</v>
      </c>
      <c r="R2" s="41"/>
      <c r="S2" s="41"/>
      <c r="T2" s="47" t="s">
        <v>65</v>
      </c>
      <c r="U2" s="45"/>
      <c r="V2" s="45"/>
      <c r="W2" s="45" t="s">
        <v>3</v>
      </c>
      <c r="X2" s="45" t="s">
        <v>4</v>
      </c>
      <c r="Y2" s="39" t="s">
        <v>38</v>
      </c>
      <c r="Z2" s="39" t="s">
        <v>39</v>
      </c>
      <c r="AA2" s="36" t="s">
        <v>35</v>
      </c>
      <c r="AB2" s="36" t="s">
        <v>36</v>
      </c>
      <c r="AC2" s="36" t="s">
        <v>37</v>
      </c>
      <c r="AD2" s="34" t="s">
        <v>33</v>
      </c>
      <c r="AE2" s="34"/>
      <c r="AF2" s="34"/>
      <c r="AG2" s="34" t="s">
        <v>34</v>
      </c>
      <c r="AH2" s="34"/>
      <c r="AI2" s="34"/>
      <c r="AJ2" s="38" t="s">
        <v>40</v>
      </c>
      <c r="AK2" s="32" t="s">
        <v>41</v>
      </c>
    </row>
    <row r="3" spans="1:37" ht="39.75" customHeight="1">
      <c r="A3" s="4"/>
      <c r="B3" s="4"/>
      <c r="C3" s="43"/>
      <c r="D3" s="5" t="s">
        <v>30</v>
      </c>
      <c r="E3" s="5" t="s">
        <v>31</v>
      </c>
      <c r="F3" s="5" t="s">
        <v>32</v>
      </c>
      <c r="G3" s="5" t="s">
        <v>30</v>
      </c>
      <c r="H3" s="5" t="s">
        <v>31</v>
      </c>
      <c r="I3" s="5" t="s">
        <v>32</v>
      </c>
      <c r="J3" s="44"/>
      <c r="K3" s="6" t="s">
        <v>30</v>
      </c>
      <c r="L3" s="6" t="s">
        <v>31</v>
      </c>
      <c r="M3" s="6" t="s">
        <v>32</v>
      </c>
      <c r="N3" s="6" t="s">
        <v>30</v>
      </c>
      <c r="O3" s="6" t="s">
        <v>31</v>
      </c>
      <c r="P3" s="6" t="s">
        <v>32</v>
      </c>
      <c r="Q3" s="6" t="s">
        <v>30</v>
      </c>
      <c r="R3" s="6" t="s">
        <v>66</v>
      </c>
      <c r="S3" s="6" t="s">
        <v>67</v>
      </c>
      <c r="T3" s="5" t="s">
        <v>30</v>
      </c>
      <c r="U3" s="7" t="s">
        <v>43</v>
      </c>
      <c r="V3" s="8" t="s">
        <v>44</v>
      </c>
      <c r="W3" s="46"/>
      <c r="X3" s="46"/>
      <c r="Y3" s="37"/>
      <c r="Z3" s="37"/>
      <c r="AA3" s="37"/>
      <c r="AB3" s="37"/>
      <c r="AC3" s="37"/>
      <c r="AD3" s="20" t="s">
        <v>30</v>
      </c>
      <c r="AE3" s="27" t="s">
        <v>56</v>
      </c>
      <c r="AF3" s="20" t="s">
        <v>46</v>
      </c>
      <c r="AG3" s="20" t="s">
        <v>30</v>
      </c>
      <c r="AH3" s="28" t="s">
        <v>43</v>
      </c>
      <c r="AI3" s="27" t="s">
        <v>44</v>
      </c>
      <c r="AJ3" s="37"/>
      <c r="AK3" s="33"/>
    </row>
    <row r="4" spans="1:37" ht="12">
      <c r="A4" s="9" t="s">
        <v>5</v>
      </c>
      <c r="B4" s="9"/>
      <c r="C4" s="10">
        <v>823723</v>
      </c>
      <c r="D4" s="11">
        <v>5987</v>
      </c>
      <c r="E4" s="11">
        <v>3078</v>
      </c>
      <c r="F4" s="11">
        <v>2909</v>
      </c>
      <c r="G4" s="11">
        <v>9636</v>
      </c>
      <c r="H4" s="11">
        <v>4902</v>
      </c>
      <c r="I4" s="11">
        <v>4734</v>
      </c>
      <c r="J4" s="11">
        <v>-3649</v>
      </c>
      <c r="K4" s="11">
        <v>12</v>
      </c>
      <c r="L4" s="11">
        <v>9</v>
      </c>
      <c r="M4" s="11">
        <v>3</v>
      </c>
      <c r="N4" s="11">
        <v>4</v>
      </c>
      <c r="O4" s="11">
        <v>1</v>
      </c>
      <c r="P4" s="11">
        <v>3</v>
      </c>
      <c r="Q4" s="11">
        <v>137</v>
      </c>
      <c r="R4" s="11">
        <v>58</v>
      </c>
      <c r="S4" s="11">
        <v>79</v>
      </c>
      <c r="T4" s="11">
        <v>17</v>
      </c>
      <c r="U4" s="11">
        <v>15</v>
      </c>
      <c r="V4" s="11">
        <v>2</v>
      </c>
      <c r="W4" s="11">
        <v>3831</v>
      </c>
      <c r="X4" s="11">
        <v>1441</v>
      </c>
      <c r="Y4" s="19">
        <v>7.3</v>
      </c>
      <c r="Z4" s="19">
        <v>11.7</v>
      </c>
      <c r="AA4" s="19">
        <v>-4.4</v>
      </c>
      <c r="AB4" s="19">
        <v>2</v>
      </c>
      <c r="AC4" s="19">
        <v>0.7</v>
      </c>
      <c r="AD4" s="19">
        <v>22.4</v>
      </c>
      <c r="AE4" s="19">
        <v>9.5</v>
      </c>
      <c r="AF4" s="19">
        <v>12.9</v>
      </c>
      <c r="AG4" s="19">
        <v>2.8</v>
      </c>
      <c r="AH4" s="19">
        <v>2.5</v>
      </c>
      <c r="AI4" s="19">
        <v>0.3</v>
      </c>
      <c r="AJ4" s="19">
        <v>4.7</v>
      </c>
      <c r="AK4" s="25">
        <v>1.75</v>
      </c>
    </row>
    <row r="5" spans="1:39" ht="12">
      <c r="A5" s="9"/>
      <c r="B5" s="9"/>
      <c r="C5" s="12"/>
      <c r="D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5"/>
      <c r="AL5" s="11"/>
      <c r="AM5" s="11"/>
    </row>
    <row r="6" spans="1:39" ht="12">
      <c r="A6" s="2" t="s">
        <v>23</v>
      </c>
      <c r="B6" s="9"/>
      <c r="C6" s="12">
        <f>SUM(C9:C21)</f>
        <v>703101</v>
      </c>
      <c r="D6" s="11">
        <f>SUM(D9:D21)</f>
        <v>5115</v>
      </c>
      <c r="E6" s="11">
        <f aca="true" t="shared" si="0" ref="E6:X6">SUM(E9:E21)</f>
        <v>2640</v>
      </c>
      <c r="F6" s="11">
        <f t="shared" si="0"/>
        <v>2475</v>
      </c>
      <c r="G6" s="11">
        <f t="shared" si="0"/>
        <v>8063</v>
      </c>
      <c r="H6" s="11">
        <f t="shared" si="0"/>
        <v>4107</v>
      </c>
      <c r="I6" s="11">
        <f t="shared" si="0"/>
        <v>3956</v>
      </c>
      <c r="J6" s="11">
        <f t="shared" si="0"/>
        <v>-2948</v>
      </c>
      <c r="K6" s="11">
        <f t="shared" si="0"/>
        <v>12</v>
      </c>
      <c r="L6" s="11">
        <f t="shared" si="0"/>
        <v>9</v>
      </c>
      <c r="M6" s="11">
        <f t="shared" si="0"/>
        <v>3</v>
      </c>
      <c r="N6" s="11">
        <f t="shared" si="0"/>
        <v>4</v>
      </c>
      <c r="O6" s="11">
        <f t="shared" si="0"/>
        <v>1</v>
      </c>
      <c r="P6" s="11">
        <f t="shared" si="0"/>
        <v>3</v>
      </c>
      <c r="Q6" s="11">
        <f t="shared" si="0"/>
        <v>120</v>
      </c>
      <c r="R6" s="11">
        <f t="shared" si="0"/>
        <v>51</v>
      </c>
      <c r="S6" s="11">
        <f t="shared" si="0"/>
        <v>69</v>
      </c>
      <c r="T6" s="11">
        <f t="shared" si="0"/>
        <v>16</v>
      </c>
      <c r="U6" s="11">
        <f t="shared" si="0"/>
        <v>14</v>
      </c>
      <c r="V6" s="11">
        <f t="shared" si="0"/>
        <v>2</v>
      </c>
      <c r="W6" s="11">
        <f t="shared" si="0"/>
        <v>3218</v>
      </c>
      <c r="X6" s="11">
        <f t="shared" si="0"/>
        <v>1262</v>
      </c>
      <c r="Y6" s="19">
        <f>D6/C6*1000</f>
        <v>7.274914983764779</v>
      </c>
      <c r="Z6" s="19">
        <f>G6/C6*1000</f>
        <v>11.467769210966846</v>
      </c>
      <c r="AA6" s="19">
        <f>J6/C6*1000</f>
        <v>-4.192854227202067</v>
      </c>
      <c r="AB6" s="19">
        <f>K6/D6*1000</f>
        <v>2.346041055718475</v>
      </c>
      <c r="AC6" s="19">
        <f>N6/D6*1000</f>
        <v>0.7820136852394917</v>
      </c>
      <c r="AD6" s="19">
        <f>Q6/(D6+Q6)*1000</f>
        <v>22.922636103151863</v>
      </c>
      <c r="AE6" s="19">
        <f>R6/(D6+Q6)*1000</f>
        <v>9.742120343839542</v>
      </c>
      <c r="AF6" s="19">
        <f>S6/(D6+Q6)*1000</f>
        <v>13.180515759312321</v>
      </c>
      <c r="AG6" s="19">
        <f>T6/(D6+U6)*1000</f>
        <v>3.119516474946383</v>
      </c>
      <c r="AH6" s="19">
        <f>U6/(D6+U6)*1000</f>
        <v>2.729576915578085</v>
      </c>
      <c r="AI6" s="19">
        <f>V6/D6*1000</f>
        <v>0.39100684261974583</v>
      </c>
      <c r="AJ6" s="19">
        <f>W6/C6*1000</f>
        <v>4.5768673348494735</v>
      </c>
      <c r="AK6" s="25">
        <f>X6/C6*1000</f>
        <v>1.7949057105593649</v>
      </c>
      <c r="AL6" s="11"/>
      <c r="AM6" s="11"/>
    </row>
    <row r="7" spans="1:39" ht="12">
      <c r="A7" s="2" t="s">
        <v>24</v>
      </c>
      <c r="B7" s="9"/>
      <c r="C7" s="12">
        <f>SUM(C23,C26,C32,C35,C43)</f>
        <v>120714</v>
      </c>
      <c r="D7" s="11">
        <f aca="true" t="shared" si="1" ref="D7:X7">SUM(D23,D26,D32,D35,D43)</f>
        <v>872</v>
      </c>
      <c r="E7" s="11">
        <f t="shared" si="1"/>
        <v>438</v>
      </c>
      <c r="F7" s="11">
        <f t="shared" si="1"/>
        <v>434</v>
      </c>
      <c r="G7" s="11">
        <f t="shared" si="1"/>
        <v>1573</v>
      </c>
      <c r="H7" s="11">
        <f t="shared" si="1"/>
        <v>795</v>
      </c>
      <c r="I7" s="11">
        <f t="shared" si="1"/>
        <v>778</v>
      </c>
      <c r="J7" s="11">
        <f t="shared" si="1"/>
        <v>-701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17</v>
      </c>
      <c r="R7" s="11">
        <f t="shared" si="1"/>
        <v>7</v>
      </c>
      <c r="S7" s="11">
        <f t="shared" si="1"/>
        <v>10</v>
      </c>
      <c r="T7" s="11">
        <f t="shared" si="1"/>
        <v>1</v>
      </c>
      <c r="U7" s="11">
        <f t="shared" si="1"/>
        <v>1</v>
      </c>
      <c r="V7" s="11">
        <f t="shared" si="1"/>
        <v>0</v>
      </c>
      <c r="W7" s="11">
        <f t="shared" si="1"/>
        <v>613</v>
      </c>
      <c r="X7" s="11">
        <f t="shared" si="1"/>
        <v>179</v>
      </c>
      <c r="Y7" s="19">
        <f>D7/C7*1000</f>
        <v>7.223685736534288</v>
      </c>
      <c r="Z7" s="19">
        <f>G7/C7*1000</f>
        <v>13.03080007289958</v>
      </c>
      <c r="AA7" s="19">
        <f>J7/C7*1000</f>
        <v>-5.807114336365292</v>
      </c>
      <c r="AB7" s="19">
        <f>K7/D7*1000</f>
        <v>0</v>
      </c>
      <c r="AC7" s="19">
        <f>N7/D7*1000</f>
        <v>0</v>
      </c>
      <c r="AD7" s="19">
        <f>Q7/(D7+Q7)*1000</f>
        <v>19.122609673790777</v>
      </c>
      <c r="AE7" s="19">
        <f>R7/(D7+Q7)*1000</f>
        <v>7.874015748031496</v>
      </c>
      <c r="AF7" s="19">
        <f>S7/(D7+Q7)*1000</f>
        <v>11.248593925759279</v>
      </c>
      <c r="AG7" s="19">
        <f>T7/(D7+U7)*1000</f>
        <v>1.1454753722794961</v>
      </c>
      <c r="AH7" s="19">
        <f>U7/(D7+U7)*1000</f>
        <v>1.1454753722794961</v>
      </c>
      <c r="AI7" s="19">
        <f>V7/D7*1000</f>
        <v>0</v>
      </c>
      <c r="AJ7" s="19">
        <f>W7/C7*1000</f>
        <v>5.078118528091191</v>
      </c>
      <c r="AK7" s="25">
        <f>X7/C7*1000</f>
        <v>1.4828437463757311</v>
      </c>
      <c r="AL7" s="11"/>
      <c r="AM7" s="11"/>
    </row>
    <row r="8" spans="1:39" ht="12">
      <c r="A8" s="9"/>
      <c r="B8" s="9"/>
      <c r="C8" s="12"/>
      <c r="D8" s="11"/>
      <c r="G8" s="11"/>
      <c r="H8" s="11"/>
      <c r="I8" s="11"/>
      <c r="K8" s="11"/>
      <c r="L8" s="11"/>
      <c r="N8" s="11"/>
      <c r="O8" s="11"/>
      <c r="P8" s="11"/>
      <c r="X8" s="1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/>
      <c r="AL8" s="11"/>
      <c r="AM8" s="11"/>
    </row>
    <row r="9" spans="1:39" ht="12">
      <c r="A9" s="9" t="s">
        <v>6</v>
      </c>
      <c r="B9" s="9"/>
      <c r="C9" s="12">
        <v>189159</v>
      </c>
      <c r="D9" s="11">
        <v>1449</v>
      </c>
      <c r="E9" s="9">
        <v>796</v>
      </c>
      <c r="F9" s="11">
        <v>653</v>
      </c>
      <c r="G9" s="2">
        <v>2239</v>
      </c>
      <c r="H9" s="2">
        <v>1152</v>
      </c>
      <c r="I9" s="2">
        <v>1087</v>
      </c>
      <c r="J9" s="2">
        <v>-790</v>
      </c>
      <c r="K9" s="2">
        <v>3</v>
      </c>
      <c r="L9" s="2">
        <v>2</v>
      </c>
      <c r="M9" s="2">
        <v>1</v>
      </c>
      <c r="N9" s="2">
        <v>1</v>
      </c>
      <c r="O9" s="2">
        <v>0</v>
      </c>
      <c r="P9" s="2">
        <v>1</v>
      </c>
      <c r="Q9" s="2">
        <v>32</v>
      </c>
      <c r="R9" s="2">
        <v>16</v>
      </c>
      <c r="S9" s="2">
        <v>16</v>
      </c>
      <c r="T9" s="2">
        <v>6</v>
      </c>
      <c r="U9" s="2">
        <v>5</v>
      </c>
      <c r="V9" s="2">
        <v>1</v>
      </c>
      <c r="W9" s="2">
        <v>1010</v>
      </c>
      <c r="X9" s="2">
        <v>338</v>
      </c>
      <c r="Y9" s="18">
        <v>7.66022235262398</v>
      </c>
      <c r="Z9" s="18">
        <v>11.8366030693755</v>
      </c>
      <c r="AA9" s="18">
        <v>-4.176380716751516</v>
      </c>
      <c r="AB9" s="18">
        <v>2.070393374741201</v>
      </c>
      <c r="AC9" s="18">
        <v>0.6901311249137336</v>
      </c>
      <c r="AD9" s="18">
        <v>21.60702228224173</v>
      </c>
      <c r="AE9" s="18">
        <v>10.803511141120865</v>
      </c>
      <c r="AF9" s="18">
        <v>10.803511141120865</v>
      </c>
      <c r="AG9" s="18">
        <v>4.126547455295736</v>
      </c>
      <c r="AH9" s="18">
        <v>3.43878954607978</v>
      </c>
      <c r="AI9" s="18">
        <v>0.6901311249137336</v>
      </c>
      <c r="AJ9" s="18">
        <v>5.339423447998774</v>
      </c>
      <c r="AK9" s="24">
        <v>1.7868565598253323</v>
      </c>
      <c r="AL9" s="11"/>
      <c r="AM9" s="11"/>
    </row>
    <row r="10" spans="1:39" ht="12">
      <c r="A10" s="9" t="s">
        <v>7</v>
      </c>
      <c r="B10" s="9"/>
      <c r="C10" s="12">
        <v>48580</v>
      </c>
      <c r="D10" s="11">
        <v>369</v>
      </c>
      <c r="E10" s="9">
        <v>174</v>
      </c>
      <c r="F10" s="11">
        <v>195</v>
      </c>
      <c r="G10" s="2">
        <v>504</v>
      </c>
      <c r="H10" s="2">
        <v>244</v>
      </c>
      <c r="I10" s="2">
        <v>260</v>
      </c>
      <c r="J10" s="2">
        <v>-135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5</v>
      </c>
      <c r="R10" s="2">
        <v>4</v>
      </c>
      <c r="S10" s="2">
        <v>1</v>
      </c>
      <c r="T10" s="2">
        <v>1</v>
      </c>
      <c r="U10" s="2">
        <v>1</v>
      </c>
      <c r="V10" s="2">
        <v>0</v>
      </c>
      <c r="W10" s="2">
        <v>231</v>
      </c>
      <c r="X10" s="2">
        <v>72</v>
      </c>
      <c r="Y10" s="18">
        <v>7.59571840263483</v>
      </c>
      <c r="Z10" s="18">
        <v>10.3746397694524</v>
      </c>
      <c r="AA10" s="18">
        <v>-2.7789213668176203</v>
      </c>
      <c r="AB10" s="18">
        <v>0</v>
      </c>
      <c r="AC10" s="18">
        <v>0</v>
      </c>
      <c r="AD10" s="18">
        <v>13.368983957219251</v>
      </c>
      <c r="AE10" s="18">
        <v>10.695187165775401</v>
      </c>
      <c r="AF10" s="18">
        <v>2.6737967914438503</v>
      </c>
      <c r="AG10" s="18">
        <v>2.7027027027027026</v>
      </c>
      <c r="AH10" s="18">
        <v>2.7027027027027026</v>
      </c>
      <c r="AI10" s="18">
        <v>0</v>
      </c>
      <c r="AJ10" s="18">
        <v>4.755043227665706</v>
      </c>
      <c r="AK10" s="24">
        <v>1.4820913956360644</v>
      </c>
      <c r="AL10" s="11"/>
      <c r="AM10" s="11"/>
    </row>
    <row r="11" spans="1:39" ht="12">
      <c r="A11" s="9" t="s">
        <v>8</v>
      </c>
      <c r="B11" s="9"/>
      <c r="C11" s="12">
        <v>31544</v>
      </c>
      <c r="D11" s="11">
        <v>207</v>
      </c>
      <c r="E11" s="9">
        <v>107</v>
      </c>
      <c r="F11" s="11">
        <v>100</v>
      </c>
      <c r="G11" s="2">
        <v>341</v>
      </c>
      <c r="H11" s="2">
        <v>178</v>
      </c>
      <c r="I11" s="2">
        <v>163</v>
      </c>
      <c r="J11" s="2">
        <v>-134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4</v>
      </c>
      <c r="R11" s="2">
        <v>1</v>
      </c>
      <c r="S11" s="2">
        <v>3</v>
      </c>
      <c r="T11" s="2">
        <v>0</v>
      </c>
      <c r="U11" s="2">
        <v>0</v>
      </c>
      <c r="V11" s="2">
        <v>0</v>
      </c>
      <c r="W11" s="2">
        <v>137</v>
      </c>
      <c r="X11" s="2">
        <v>59</v>
      </c>
      <c r="Y11" s="18">
        <v>6.56226223687548</v>
      </c>
      <c r="Z11" s="18">
        <v>10.8102967283794</v>
      </c>
      <c r="AA11" s="18">
        <v>-4.2480344915039305</v>
      </c>
      <c r="AB11" s="18">
        <v>4.830917874396135</v>
      </c>
      <c r="AC11" s="18">
        <v>0</v>
      </c>
      <c r="AD11" s="18">
        <v>18.95734597156398</v>
      </c>
      <c r="AE11" s="18">
        <v>4.739336492890995</v>
      </c>
      <c r="AF11" s="18">
        <v>14.218009478672984</v>
      </c>
      <c r="AG11" s="18">
        <v>0</v>
      </c>
      <c r="AH11" s="18">
        <v>0</v>
      </c>
      <c r="AI11" s="18">
        <v>0</v>
      </c>
      <c r="AJ11" s="18">
        <v>4.3431397413137205</v>
      </c>
      <c r="AK11" s="24">
        <v>1.8704032462591935</v>
      </c>
      <c r="AL11" s="11"/>
      <c r="AM11" s="11"/>
    </row>
    <row r="12" spans="1:39" ht="12">
      <c r="A12" s="9" t="s">
        <v>9</v>
      </c>
      <c r="B12" s="9"/>
      <c r="C12" s="12">
        <v>34997</v>
      </c>
      <c r="D12" s="11">
        <v>232</v>
      </c>
      <c r="E12" s="9">
        <v>121</v>
      </c>
      <c r="F12" s="11">
        <v>111</v>
      </c>
      <c r="G12" s="2">
        <v>465</v>
      </c>
      <c r="H12" s="2">
        <v>232</v>
      </c>
      <c r="I12" s="2">
        <v>233</v>
      </c>
      <c r="J12" s="2">
        <v>-233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8</v>
      </c>
      <c r="R12" s="2">
        <v>2</v>
      </c>
      <c r="S12" s="2">
        <v>6</v>
      </c>
      <c r="T12" s="2">
        <v>1</v>
      </c>
      <c r="U12" s="2">
        <v>1</v>
      </c>
      <c r="V12" s="2">
        <v>0</v>
      </c>
      <c r="W12" s="2">
        <v>124</v>
      </c>
      <c r="X12" s="2">
        <v>62</v>
      </c>
      <c r="Y12" s="18">
        <v>6.62913964054062</v>
      </c>
      <c r="Z12" s="18">
        <v>13.286853158842186</v>
      </c>
      <c r="AA12" s="18">
        <v>-6.657713518301568</v>
      </c>
      <c r="AB12" s="18">
        <v>0</v>
      </c>
      <c r="AC12" s="18">
        <v>0</v>
      </c>
      <c r="AD12" s="18">
        <v>33.333333333333336</v>
      </c>
      <c r="AE12" s="18">
        <v>8.333333333333334</v>
      </c>
      <c r="AF12" s="18">
        <v>25</v>
      </c>
      <c r="AG12" s="18">
        <v>4.291845493562231</v>
      </c>
      <c r="AH12" s="18">
        <v>4.291845493562231</v>
      </c>
      <c r="AI12" s="18">
        <v>0</v>
      </c>
      <c r="AJ12" s="18">
        <v>3.5431608423579166</v>
      </c>
      <c r="AK12" s="24">
        <v>1.7715804211789583</v>
      </c>
      <c r="AL12" s="11"/>
      <c r="AM12" s="11"/>
    </row>
    <row r="13" spans="1:39" ht="12">
      <c r="A13" s="9" t="s">
        <v>10</v>
      </c>
      <c r="B13" s="9"/>
      <c r="C13" s="12">
        <v>25299</v>
      </c>
      <c r="D13" s="11">
        <v>100</v>
      </c>
      <c r="E13" s="9">
        <v>41</v>
      </c>
      <c r="F13" s="11">
        <v>59</v>
      </c>
      <c r="G13" s="2">
        <v>346</v>
      </c>
      <c r="H13" s="2">
        <v>176</v>
      </c>
      <c r="I13" s="2">
        <v>170</v>
      </c>
      <c r="J13" s="2">
        <v>-246</v>
      </c>
      <c r="K13" s="2">
        <v>1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6</v>
      </c>
      <c r="R13" s="2">
        <v>0</v>
      </c>
      <c r="S13" s="2">
        <v>6</v>
      </c>
      <c r="T13" s="2">
        <v>0</v>
      </c>
      <c r="U13" s="2">
        <v>0</v>
      </c>
      <c r="V13" s="2">
        <v>0</v>
      </c>
      <c r="W13" s="2">
        <v>75</v>
      </c>
      <c r="X13" s="2">
        <v>30</v>
      </c>
      <c r="Y13" s="18">
        <v>3.95272540416617</v>
      </c>
      <c r="Z13" s="18">
        <v>13.676429898414957</v>
      </c>
      <c r="AA13" s="18">
        <v>-9.723704494248784</v>
      </c>
      <c r="AB13" s="18">
        <v>10</v>
      </c>
      <c r="AC13" s="18">
        <v>0</v>
      </c>
      <c r="AD13" s="18">
        <v>56.60377358490566</v>
      </c>
      <c r="AE13" s="18">
        <v>0</v>
      </c>
      <c r="AF13" s="18">
        <v>56.60377358490566</v>
      </c>
      <c r="AG13" s="18">
        <v>0</v>
      </c>
      <c r="AH13" s="18">
        <v>0</v>
      </c>
      <c r="AI13" s="18">
        <v>0</v>
      </c>
      <c r="AJ13" s="18">
        <v>2.9645440531246297</v>
      </c>
      <c r="AK13" s="24">
        <v>1.1858176212498517</v>
      </c>
      <c r="AL13" s="11"/>
      <c r="AM13" s="11"/>
    </row>
    <row r="14" spans="1:39" ht="12">
      <c r="A14" s="9" t="s">
        <v>11</v>
      </c>
      <c r="B14" s="9"/>
      <c r="C14" s="12">
        <v>30260</v>
      </c>
      <c r="D14" s="11">
        <v>196</v>
      </c>
      <c r="E14" s="9">
        <v>95</v>
      </c>
      <c r="F14" s="11">
        <v>101</v>
      </c>
      <c r="G14" s="2">
        <v>328</v>
      </c>
      <c r="H14" s="2">
        <v>158</v>
      </c>
      <c r="I14" s="2">
        <v>170</v>
      </c>
      <c r="J14" s="2">
        <v>-132</v>
      </c>
      <c r="K14" s="2">
        <v>2</v>
      </c>
      <c r="L14" s="2">
        <v>1</v>
      </c>
      <c r="M14" s="2">
        <v>1</v>
      </c>
      <c r="N14" s="2">
        <v>1</v>
      </c>
      <c r="O14" s="2">
        <v>0</v>
      </c>
      <c r="P14" s="2">
        <v>1</v>
      </c>
      <c r="Q14" s="2">
        <v>1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141</v>
      </c>
      <c r="X14" s="2">
        <v>49</v>
      </c>
      <c r="Y14" s="18">
        <v>6.47719762062128</v>
      </c>
      <c r="Z14" s="18">
        <v>10.8393919365499</v>
      </c>
      <c r="AA14" s="18">
        <v>-4.362194315928619</v>
      </c>
      <c r="AB14" s="18">
        <v>10.204081632653061</v>
      </c>
      <c r="AC14" s="18">
        <v>5.1020408163265305</v>
      </c>
      <c r="AD14" s="18">
        <v>5.076142131979695</v>
      </c>
      <c r="AE14" s="18">
        <v>0</v>
      </c>
      <c r="AF14" s="18">
        <v>5.076142131979695</v>
      </c>
      <c r="AG14" s="18">
        <v>0</v>
      </c>
      <c r="AH14" s="18">
        <v>0</v>
      </c>
      <c r="AI14" s="18">
        <v>0</v>
      </c>
      <c r="AJ14" s="18">
        <v>4.659616655651024</v>
      </c>
      <c r="AK14" s="24">
        <v>1.6192994051553207</v>
      </c>
      <c r="AL14" s="11"/>
      <c r="AM14" s="11"/>
    </row>
    <row r="15" spans="1:39" ht="12">
      <c r="A15" s="2" t="s">
        <v>47</v>
      </c>
      <c r="B15" s="9"/>
      <c r="C15" s="12">
        <v>70059</v>
      </c>
      <c r="D15" s="11">
        <v>529</v>
      </c>
      <c r="E15" s="9">
        <v>284</v>
      </c>
      <c r="F15" s="11">
        <v>245</v>
      </c>
      <c r="G15" s="2">
        <v>740</v>
      </c>
      <c r="H15" s="2">
        <v>381</v>
      </c>
      <c r="I15" s="2">
        <v>359</v>
      </c>
      <c r="J15" s="2">
        <v>-211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15</v>
      </c>
      <c r="R15" s="2">
        <v>4</v>
      </c>
      <c r="S15" s="2">
        <v>11</v>
      </c>
      <c r="T15" s="2">
        <v>1</v>
      </c>
      <c r="U15" s="2">
        <v>1</v>
      </c>
      <c r="V15" s="2">
        <v>0</v>
      </c>
      <c r="W15" s="2">
        <v>319</v>
      </c>
      <c r="X15" s="2">
        <v>137</v>
      </c>
      <c r="Y15" s="18">
        <v>7.5507786294409</v>
      </c>
      <c r="Z15" s="18">
        <v>10.562525871051543</v>
      </c>
      <c r="AA15" s="18">
        <v>-3.0117472416106423</v>
      </c>
      <c r="AB15" s="18">
        <v>1.890359168241966</v>
      </c>
      <c r="AC15" s="18">
        <v>0</v>
      </c>
      <c r="AD15" s="18">
        <v>27.573529411764707</v>
      </c>
      <c r="AE15" s="18">
        <v>7.352941176470588</v>
      </c>
      <c r="AF15" s="18">
        <v>20.22058823529412</v>
      </c>
      <c r="AG15" s="18">
        <v>1.8867924528301887</v>
      </c>
      <c r="AH15" s="18">
        <v>1.8867924528301887</v>
      </c>
      <c r="AI15" s="18">
        <v>0</v>
      </c>
      <c r="AJ15" s="18">
        <v>4.5533050714397865</v>
      </c>
      <c r="AK15" s="24">
        <v>1.9554946545054883</v>
      </c>
      <c r="AL15" s="11"/>
      <c r="AM15" s="11"/>
    </row>
    <row r="16" spans="1:39" ht="12">
      <c r="A16" s="2" t="s">
        <v>49</v>
      </c>
      <c r="B16" s="9"/>
      <c r="C16" s="12">
        <v>44689</v>
      </c>
      <c r="D16" s="11">
        <v>230</v>
      </c>
      <c r="E16" s="9">
        <v>130</v>
      </c>
      <c r="F16" s="11">
        <v>100</v>
      </c>
      <c r="G16" s="2">
        <v>678</v>
      </c>
      <c r="H16" s="2">
        <v>325</v>
      </c>
      <c r="I16" s="2">
        <v>353</v>
      </c>
      <c r="J16" s="2">
        <v>-448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12</v>
      </c>
      <c r="R16" s="2">
        <v>9</v>
      </c>
      <c r="S16" s="2">
        <v>3</v>
      </c>
      <c r="T16" s="2">
        <v>2</v>
      </c>
      <c r="U16" s="2">
        <v>2</v>
      </c>
      <c r="V16" s="2">
        <v>0</v>
      </c>
      <c r="W16" s="2">
        <v>186</v>
      </c>
      <c r="X16" s="2">
        <v>73</v>
      </c>
      <c r="Y16" s="18">
        <v>5.14668039114771</v>
      </c>
      <c r="Z16" s="18">
        <v>15.171518718252813</v>
      </c>
      <c r="AA16" s="18">
        <v>-10.024838327105105</v>
      </c>
      <c r="AB16" s="18">
        <v>4.3478260869565215</v>
      </c>
      <c r="AC16" s="18">
        <v>0</v>
      </c>
      <c r="AD16" s="18">
        <v>49.586776859504134</v>
      </c>
      <c r="AE16" s="18">
        <v>37.1900826446281</v>
      </c>
      <c r="AF16" s="18">
        <v>12.396694214876034</v>
      </c>
      <c r="AG16" s="18">
        <v>8.620689655172413</v>
      </c>
      <c r="AH16" s="18">
        <v>8.620689655172413</v>
      </c>
      <c r="AI16" s="18">
        <v>0</v>
      </c>
      <c r="AJ16" s="18">
        <v>4.162098055449888</v>
      </c>
      <c r="AK16" s="24">
        <v>1.6335116024077514</v>
      </c>
      <c r="AL16" s="11"/>
      <c r="AM16" s="11"/>
    </row>
    <row r="17" spans="1:39" ht="12">
      <c r="A17" s="2" t="s">
        <v>50</v>
      </c>
      <c r="B17" s="9"/>
      <c r="C17" s="12">
        <v>73477</v>
      </c>
      <c r="D17" s="11">
        <v>730</v>
      </c>
      <c r="E17" s="9">
        <v>367</v>
      </c>
      <c r="F17" s="11">
        <v>363</v>
      </c>
      <c r="G17" s="2">
        <v>628</v>
      </c>
      <c r="H17" s="2">
        <v>328</v>
      </c>
      <c r="I17" s="2">
        <v>300</v>
      </c>
      <c r="J17" s="2">
        <v>102</v>
      </c>
      <c r="K17" s="2">
        <v>2</v>
      </c>
      <c r="L17" s="2">
        <v>1</v>
      </c>
      <c r="M17" s="2">
        <v>1</v>
      </c>
      <c r="N17" s="2">
        <v>2</v>
      </c>
      <c r="O17" s="2">
        <v>1</v>
      </c>
      <c r="P17" s="2">
        <v>1</v>
      </c>
      <c r="Q17" s="2">
        <v>13</v>
      </c>
      <c r="R17" s="2">
        <v>7</v>
      </c>
      <c r="S17" s="2">
        <v>6</v>
      </c>
      <c r="T17" s="2">
        <v>2</v>
      </c>
      <c r="U17" s="2">
        <v>1</v>
      </c>
      <c r="V17" s="2">
        <v>1</v>
      </c>
      <c r="W17" s="2">
        <v>389</v>
      </c>
      <c r="X17" s="2">
        <v>155</v>
      </c>
      <c r="Y17" s="18">
        <v>9.93508172625447</v>
      </c>
      <c r="Z17" s="18">
        <v>8.546892224777821</v>
      </c>
      <c r="AA17" s="18">
        <v>1.3881895014766525</v>
      </c>
      <c r="AB17" s="18">
        <v>2.73972602739726</v>
      </c>
      <c r="AC17" s="18">
        <v>2.73972602739726</v>
      </c>
      <c r="AD17" s="18">
        <v>17.496635262449526</v>
      </c>
      <c r="AE17" s="18">
        <v>9.421265141318978</v>
      </c>
      <c r="AF17" s="18">
        <v>8.075370121130552</v>
      </c>
      <c r="AG17" s="18">
        <v>2.7359781121751023</v>
      </c>
      <c r="AH17" s="18">
        <v>1.3679890560875512</v>
      </c>
      <c r="AI17" s="18">
        <v>1.36986301369863</v>
      </c>
      <c r="AJ17" s="18">
        <v>5.294173687004097</v>
      </c>
      <c r="AK17" s="24">
        <v>2.109503654204717</v>
      </c>
      <c r="AL17" s="11"/>
      <c r="AM17" s="11"/>
    </row>
    <row r="18" spans="1:39" ht="12">
      <c r="A18" s="2" t="s">
        <v>51</v>
      </c>
      <c r="B18" s="9"/>
      <c r="C18" s="12">
        <v>68941</v>
      </c>
      <c r="D18" s="11">
        <v>527</v>
      </c>
      <c r="E18" s="9">
        <v>258</v>
      </c>
      <c r="F18" s="11">
        <v>269</v>
      </c>
      <c r="G18" s="2">
        <v>778</v>
      </c>
      <c r="H18" s="2">
        <v>394</v>
      </c>
      <c r="I18" s="2">
        <v>384</v>
      </c>
      <c r="J18" s="2">
        <v>-251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14</v>
      </c>
      <c r="R18" s="2">
        <v>3</v>
      </c>
      <c r="S18" s="2">
        <v>11</v>
      </c>
      <c r="T18" s="2">
        <v>2</v>
      </c>
      <c r="U18" s="2">
        <v>2</v>
      </c>
      <c r="V18" s="2">
        <v>0</v>
      </c>
      <c r="W18" s="2">
        <v>312</v>
      </c>
      <c r="X18" s="2">
        <v>144</v>
      </c>
      <c r="Y18" s="18">
        <v>7.64421751932812</v>
      </c>
      <c r="Z18" s="18">
        <v>11.285011821702614</v>
      </c>
      <c r="AA18" s="18">
        <v>-3.640794302374494</v>
      </c>
      <c r="AB18" s="18">
        <v>1.8975332068311195</v>
      </c>
      <c r="AC18" s="18">
        <v>0</v>
      </c>
      <c r="AD18" s="18">
        <v>25.87800369685767</v>
      </c>
      <c r="AE18" s="18">
        <v>5.545286506469501</v>
      </c>
      <c r="AF18" s="18">
        <v>20.33271719038817</v>
      </c>
      <c r="AG18" s="18">
        <v>3.780718336483932</v>
      </c>
      <c r="AH18" s="18">
        <v>3.780718336483932</v>
      </c>
      <c r="AI18" s="18">
        <v>0</v>
      </c>
      <c r="AJ18" s="18">
        <v>4.525608853947578</v>
      </c>
      <c r="AK18" s="24">
        <v>2.0887425479758055</v>
      </c>
      <c r="AL18" s="11"/>
      <c r="AM18" s="11"/>
    </row>
    <row r="19" spans="1:39" ht="12">
      <c r="A19" s="2" t="s">
        <v>53</v>
      </c>
      <c r="B19" s="9"/>
      <c r="C19" s="12">
        <v>24635</v>
      </c>
      <c r="D19" s="11">
        <v>115</v>
      </c>
      <c r="E19" s="9">
        <v>56</v>
      </c>
      <c r="F19" s="11">
        <v>59</v>
      </c>
      <c r="G19" s="2">
        <v>305</v>
      </c>
      <c r="H19" s="2">
        <v>179</v>
      </c>
      <c r="I19" s="2">
        <v>126</v>
      </c>
      <c r="J19" s="2">
        <v>-190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55</v>
      </c>
      <c r="X19" s="2">
        <v>38</v>
      </c>
      <c r="Y19" s="18">
        <v>4.66815506393343</v>
      </c>
      <c r="Z19" s="18">
        <v>12.38075908260605</v>
      </c>
      <c r="AA19" s="18">
        <v>-7.712604018672621</v>
      </c>
      <c r="AB19" s="18">
        <v>0</v>
      </c>
      <c r="AC19" s="18">
        <v>0</v>
      </c>
      <c r="AD19" s="18">
        <v>8.620689655172413</v>
      </c>
      <c r="AE19" s="18">
        <v>8.620689655172413</v>
      </c>
      <c r="AF19" s="18">
        <v>0</v>
      </c>
      <c r="AG19" s="18">
        <v>0</v>
      </c>
      <c r="AH19" s="18">
        <v>0</v>
      </c>
      <c r="AI19" s="18">
        <v>0</v>
      </c>
      <c r="AJ19" s="18">
        <v>2.232595900142074</v>
      </c>
      <c r="AK19" s="24">
        <v>1.542520803734524</v>
      </c>
      <c r="AL19" s="11"/>
      <c r="AM19" s="11"/>
    </row>
    <row r="20" spans="1:39" ht="12">
      <c r="A20" s="2" t="s">
        <v>54</v>
      </c>
      <c r="B20" s="9"/>
      <c r="C20" s="12">
        <v>31548</v>
      </c>
      <c r="D20" s="11">
        <v>191</v>
      </c>
      <c r="E20" s="9">
        <v>89</v>
      </c>
      <c r="F20" s="11">
        <v>102</v>
      </c>
      <c r="G20" s="2">
        <v>438</v>
      </c>
      <c r="H20" s="2">
        <v>232</v>
      </c>
      <c r="I20" s="2">
        <v>206</v>
      </c>
      <c r="J20" s="2">
        <v>-247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3</v>
      </c>
      <c r="R20" s="2">
        <v>0</v>
      </c>
      <c r="S20" s="2">
        <v>3</v>
      </c>
      <c r="T20" s="2">
        <v>0</v>
      </c>
      <c r="U20" s="2">
        <v>0</v>
      </c>
      <c r="V20" s="2">
        <v>0</v>
      </c>
      <c r="W20" s="2">
        <v>105</v>
      </c>
      <c r="X20" s="2">
        <v>45</v>
      </c>
      <c r="Y20" s="18">
        <v>6.05426651451756</v>
      </c>
      <c r="Z20" s="18">
        <v>13.883605933815138</v>
      </c>
      <c r="AA20" s="18">
        <v>-7.829339419297579</v>
      </c>
      <c r="AB20" s="18">
        <v>0</v>
      </c>
      <c r="AC20" s="18">
        <v>0</v>
      </c>
      <c r="AD20" s="18">
        <v>15.463917525773196</v>
      </c>
      <c r="AE20" s="18">
        <v>0</v>
      </c>
      <c r="AF20" s="18">
        <v>15.463917525773196</v>
      </c>
      <c r="AG20" s="18">
        <v>0</v>
      </c>
      <c r="AH20" s="18">
        <v>0</v>
      </c>
      <c r="AI20" s="18">
        <v>0</v>
      </c>
      <c r="AJ20" s="18">
        <v>3.3282616964625333</v>
      </c>
      <c r="AK20" s="24">
        <v>1.4263978699125142</v>
      </c>
      <c r="AL20" s="11"/>
      <c r="AM20" s="11"/>
    </row>
    <row r="21" spans="1:39" ht="12">
      <c r="A21" s="2" t="s">
        <v>57</v>
      </c>
      <c r="B21" s="9"/>
      <c r="C21" s="12">
        <v>29913</v>
      </c>
      <c r="D21" s="11">
        <v>240</v>
      </c>
      <c r="E21" s="9">
        <v>122</v>
      </c>
      <c r="F21" s="11">
        <v>118</v>
      </c>
      <c r="G21" s="2">
        <v>273</v>
      </c>
      <c r="H21" s="2">
        <v>128</v>
      </c>
      <c r="I21" s="2">
        <v>145</v>
      </c>
      <c r="J21" s="2">
        <v>-33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6</v>
      </c>
      <c r="R21" s="2">
        <v>4</v>
      </c>
      <c r="S21" s="2">
        <v>2</v>
      </c>
      <c r="T21" s="2">
        <v>1</v>
      </c>
      <c r="U21" s="2">
        <v>1</v>
      </c>
      <c r="V21" s="2">
        <v>0</v>
      </c>
      <c r="W21" s="2">
        <v>134</v>
      </c>
      <c r="X21" s="2">
        <v>60</v>
      </c>
      <c r="Y21" s="18">
        <v>8.02326747567947</v>
      </c>
      <c r="Z21" s="18">
        <v>9.126466753585397</v>
      </c>
      <c r="AA21" s="18">
        <v>-1.1031992779059272</v>
      </c>
      <c r="AB21" s="18">
        <v>0</v>
      </c>
      <c r="AC21" s="18">
        <v>0</v>
      </c>
      <c r="AD21" s="18">
        <v>24.390243902439025</v>
      </c>
      <c r="AE21" s="18">
        <v>16.260162601626018</v>
      </c>
      <c r="AF21" s="18">
        <v>8.130081300813009</v>
      </c>
      <c r="AG21" s="18">
        <v>4.149377593360996</v>
      </c>
      <c r="AH21" s="18">
        <v>4.149377593360996</v>
      </c>
      <c r="AI21" s="18">
        <v>0</v>
      </c>
      <c r="AJ21" s="18">
        <v>4.479657673921038</v>
      </c>
      <c r="AK21" s="24">
        <v>2.0058168689198674</v>
      </c>
      <c r="AL21" s="11"/>
      <c r="AM21" s="11"/>
    </row>
    <row r="22" spans="2:39" ht="12">
      <c r="B22" s="9"/>
      <c r="C22" s="12"/>
      <c r="D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5"/>
      <c r="AL22" s="11"/>
      <c r="AM22" s="11"/>
    </row>
    <row r="23" spans="1:39" ht="12">
      <c r="A23" s="2" t="s">
        <v>25</v>
      </c>
      <c r="B23" s="9"/>
      <c r="C23" s="12">
        <f>C24</f>
        <v>15508</v>
      </c>
      <c r="D23" s="11">
        <f>SUM(D24)</f>
        <v>59</v>
      </c>
      <c r="E23" s="11">
        <f aca="true" t="shared" si="2" ref="E23:J23">SUM(E24)</f>
        <v>27</v>
      </c>
      <c r="F23" s="11">
        <f t="shared" si="2"/>
        <v>32</v>
      </c>
      <c r="G23" s="11">
        <f t="shared" si="2"/>
        <v>239</v>
      </c>
      <c r="H23" s="11">
        <f t="shared" si="2"/>
        <v>113</v>
      </c>
      <c r="I23" s="11">
        <f t="shared" si="2"/>
        <v>126</v>
      </c>
      <c r="J23" s="11">
        <f t="shared" si="2"/>
        <v>-180</v>
      </c>
      <c r="K23" s="11">
        <f aca="true" t="shared" si="3" ref="K23:X23">SUM(K24)</f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1">
        <f t="shared" si="3"/>
        <v>0</v>
      </c>
      <c r="P23" s="11">
        <f t="shared" si="3"/>
        <v>0</v>
      </c>
      <c r="Q23" s="11">
        <f t="shared" si="3"/>
        <v>3</v>
      </c>
      <c r="R23" s="11">
        <f t="shared" si="3"/>
        <v>1</v>
      </c>
      <c r="S23" s="11">
        <f t="shared" si="3"/>
        <v>2</v>
      </c>
      <c r="T23" s="11">
        <f t="shared" si="3"/>
        <v>0</v>
      </c>
      <c r="U23" s="11">
        <f t="shared" si="3"/>
        <v>0</v>
      </c>
      <c r="V23" s="11">
        <f t="shared" si="3"/>
        <v>0</v>
      </c>
      <c r="W23" s="11">
        <f t="shared" si="3"/>
        <v>68</v>
      </c>
      <c r="X23" s="11">
        <f t="shared" si="3"/>
        <v>20</v>
      </c>
      <c r="Y23" s="19">
        <f>D23/C23*1000</f>
        <v>3.804488006190353</v>
      </c>
      <c r="Z23" s="19">
        <f>G23/C23*1000</f>
        <v>15.411400567449059</v>
      </c>
      <c r="AA23" s="19">
        <f>J23/C23*1000</f>
        <v>-11.606912561258705</v>
      </c>
      <c r="AB23" s="19">
        <f>K23/D23*1000</f>
        <v>0</v>
      </c>
      <c r="AC23" s="19">
        <f>N23/D23*1000</f>
        <v>0</v>
      </c>
      <c r="AD23" s="19">
        <f>Q23/(D23+Q23)*1000</f>
        <v>48.387096774193544</v>
      </c>
      <c r="AE23" s="19">
        <f>R23/(D23+Q23)*1000</f>
        <v>16.129032258064516</v>
      </c>
      <c r="AF23" s="19">
        <f>S23/(D23+Q23)*1000</f>
        <v>32.25806451612903</v>
      </c>
      <c r="AG23" s="19">
        <f>T23/(D23+U23)*1000</f>
        <v>0</v>
      </c>
      <c r="AH23" s="19">
        <f>U23/(D23+U23)*1000</f>
        <v>0</v>
      </c>
      <c r="AI23" s="19">
        <f>V23/D23*1000</f>
        <v>0</v>
      </c>
      <c r="AJ23" s="19">
        <f>W23/C23*1000</f>
        <v>4.3848336342532885</v>
      </c>
      <c r="AK23" s="25">
        <f>X23/C23*1000</f>
        <v>1.2896569512509672</v>
      </c>
      <c r="AL23" s="11"/>
      <c r="AM23" s="11"/>
    </row>
    <row r="24" spans="2:39" ht="12">
      <c r="B24" s="2" t="s">
        <v>55</v>
      </c>
      <c r="C24" s="12">
        <v>15508</v>
      </c>
      <c r="D24" s="11">
        <v>59</v>
      </c>
      <c r="E24" s="11">
        <v>27</v>
      </c>
      <c r="F24" s="11">
        <v>32</v>
      </c>
      <c r="G24" s="11">
        <v>239</v>
      </c>
      <c r="H24" s="2">
        <v>113</v>
      </c>
      <c r="I24" s="2">
        <v>126</v>
      </c>
      <c r="J24" s="2">
        <v>-180</v>
      </c>
      <c r="K24" s="2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">
        <v>3</v>
      </c>
      <c r="R24" s="2">
        <v>1</v>
      </c>
      <c r="S24" s="2">
        <v>2</v>
      </c>
      <c r="T24" s="2">
        <v>0</v>
      </c>
      <c r="U24" s="2">
        <v>0</v>
      </c>
      <c r="V24" s="2">
        <v>0</v>
      </c>
      <c r="W24" s="2">
        <v>68</v>
      </c>
      <c r="X24" s="2">
        <v>20</v>
      </c>
      <c r="Y24" s="18">
        <v>3.80448800619035</v>
      </c>
      <c r="Z24" s="18">
        <v>15.411400567449059</v>
      </c>
      <c r="AA24" s="18">
        <v>-11.606912561258705</v>
      </c>
      <c r="AB24" s="19">
        <v>0</v>
      </c>
      <c r="AC24" s="19">
        <v>0</v>
      </c>
      <c r="AD24" s="18">
        <v>48.387096774193544</v>
      </c>
      <c r="AE24" s="18">
        <v>16.129032258064516</v>
      </c>
      <c r="AF24" s="18">
        <v>32.25806451612903</v>
      </c>
      <c r="AG24" s="18">
        <v>0</v>
      </c>
      <c r="AH24" s="18">
        <v>0</v>
      </c>
      <c r="AI24" s="18">
        <v>0</v>
      </c>
      <c r="AJ24" s="18">
        <v>4.3848336342532885</v>
      </c>
      <c r="AK24" s="24">
        <v>1.2896569512509672</v>
      </c>
      <c r="AL24" s="11"/>
      <c r="AM24" s="11"/>
    </row>
    <row r="25" spans="1:39" ht="12">
      <c r="A25" s="9"/>
      <c r="B25" s="9"/>
      <c r="C25" s="12"/>
      <c r="D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5"/>
      <c r="AL25" s="11"/>
      <c r="AM25" s="11"/>
    </row>
    <row r="26" spans="1:39" ht="12">
      <c r="A26" s="2" t="s">
        <v>26</v>
      </c>
      <c r="B26" s="9"/>
      <c r="C26" s="12">
        <f>SUM(C27:C30)</f>
        <v>36825</v>
      </c>
      <c r="D26" s="11">
        <f aca="true" t="shared" si="4" ref="D26:X26">SUM(D27:D30)</f>
        <v>153</v>
      </c>
      <c r="E26" s="11">
        <f t="shared" si="4"/>
        <v>81</v>
      </c>
      <c r="F26" s="11">
        <f t="shared" si="4"/>
        <v>72</v>
      </c>
      <c r="G26" s="11">
        <f t="shared" si="4"/>
        <v>712</v>
      </c>
      <c r="H26" s="11">
        <f t="shared" si="4"/>
        <v>360</v>
      </c>
      <c r="I26" s="11">
        <f t="shared" si="4"/>
        <v>352</v>
      </c>
      <c r="J26" s="11">
        <f t="shared" si="4"/>
        <v>-559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5</v>
      </c>
      <c r="R26" s="11">
        <f t="shared" si="4"/>
        <v>2</v>
      </c>
      <c r="S26" s="11">
        <f t="shared" si="4"/>
        <v>3</v>
      </c>
      <c r="T26" s="11">
        <f t="shared" si="4"/>
        <v>1</v>
      </c>
      <c r="U26" s="11">
        <f t="shared" si="4"/>
        <v>1</v>
      </c>
      <c r="V26" s="11">
        <f t="shared" si="4"/>
        <v>0</v>
      </c>
      <c r="W26" s="11">
        <f t="shared" si="4"/>
        <v>138</v>
      </c>
      <c r="X26" s="11">
        <f t="shared" si="4"/>
        <v>52</v>
      </c>
      <c r="Y26" s="19">
        <f>D26/C26*1000</f>
        <v>4.154786150712831</v>
      </c>
      <c r="Z26" s="19">
        <f>G26/C26*1000</f>
        <v>19.3346911065852</v>
      </c>
      <c r="AA26" s="19">
        <f>J26/C26*1000</f>
        <v>-15.17990495587237</v>
      </c>
      <c r="AB26" s="19">
        <f>K26/D26*1000</f>
        <v>0</v>
      </c>
      <c r="AC26" s="19">
        <f>N26/D26*1000</f>
        <v>0</v>
      </c>
      <c r="AD26" s="19">
        <f>Q26/(D26+Q26)*1000</f>
        <v>31.645569620253166</v>
      </c>
      <c r="AE26" s="19">
        <f>R26/(D26+Q26)*1000</f>
        <v>12.658227848101266</v>
      </c>
      <c r="AF26" s="19">
        <f>S26/(D26+Q26)*1000</f>
        <v>18.9873417721519</v>
      </c>
      <c r="AG26" s="19">
        <f>T26/(D26+U26)*1000</f>
        <v>6.493506493506494</v>
      </c>
      <c r="AH26" s="19">
        <f>U26/(D26+U26)*1000</f>
        <v>6.493506493506494</v>
      </c>
      <c r="AI26" s="19">
        <f>V26/D26*1000</f>
        <v>0</v>
      </c>
      <c r="AJ26" s="19">
        <f>W26/C26*1000</f>
        <v>3.7474541751527495</v>
      </c>
      <c r="AK26" s="25">
        <f>X26/C26*1000</f>
        <v>1.4120841819416157</v>
      </c>
      <c r="AL26" s="11"/>
      <c r="AM26" s="11"/>
    </row>
    <row r="27" spans="2:39" ht="12">
      <c r="B27" s="9" t="s">
        <v>12</v>
      </c>
      <c r="C27" s="12">
        <v>1067</v>
      </c>
      <c r="D27" s="11">
        <v>2</v>
      </c>
      <c r="E27" s="9">
        <v>2</v>
      </c>
      <c r="F27" s="11">
        <v>0</v>
      </c>
      <c r="G27" s="2">
        <v>32</v>
      </c>
      <c r="H27" s="2">
        <v>15</v>
      </c>
      <c r="I27" s="2">
        <v>17</v>
      </c>
      <c r="J27" s="2">
        <v>-30</v>
      </c>
      <c r="K27" s="2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3</v>
      </c>
      <c r="X27" s="2">
        <v>2</v>
      </c>
      <c r="Y27" s="18">
        <v>1.87441424554827</v>
      </c>
      <c r="Z27" s="18">
        <v>29.99062792877226</v>
      </c>
      <c r="AA27" s="18">
        <v>-28.116213683223993</v>
      </c>
      <c r="AB27" s="19">
        <v>0</v>
      </c>
      <c r="AC27" s="19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2.8116213683223994</v>
      </c>
      <c r="AK27" s="24">
        <v>1.8744142455482662</v>
      </c>
      <c r="AL27" s="11"/>
      <c r="AM27" s="11"/>
    </row>
    <row r="28" spans="2:39" ht="12">
      <c r="B28" s="9" t="s">
        <v>13</v>
      </c>
      <c r="C28" s="12">
        <v>12569</v>
      </c>
      <c r="D28" s="11">
        <v>40</v>
      </c>
      <c r="E28" s="9">
        <v>25</v>
      </c>
      <c r="F28" s="9">
        <v>15</v>
      </c>
      <c r="G28" s="2">
        <v>301</v>
      </c>
      <c r="H28" s="2">
        <v>159</v>
      </c>
      <c r="I28" s="2">
        <v>142</v>
      </c>
      <c r="J28" s="2">
        <v>-261</v>
      </c>
      <c r="K28" s="2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">
        <v>1</v>
      </c>
      <c r="R28" s="2">
        <v>1</v>
      </c>
      <c r="S28" s="2">
        <v>0</v>
      </c>
      <c r="T28" s="2">
        <v>1</v>
      </c>
      <c r="U28" s="2">
        <v>1</v>
      </c>
      <c r="V28" s="2">
        <v>0</v>
      </c>
      <c r="W28" s="2">
        <v>35</v>
      </c>
      <c r="X28" s="2">
        <v>11</v>
      </c>
      <c r="Y28" s="18">
        <v>3.18243297000557</v>
      </c>
      <c r="Z28" s="18">
        <v>23.94780809929191</v>
      </c>
      <c r="AA28" s="18">
        <v>-20.765375129286337</v>
      </c>
      <c r="AB28" s="19">
        <v>0</v>
      </c>
      <c r="AC28" s="19">
        <v>0</v>
      </c>
      <c r="AD28" s="18">
        <v>24.390243902439025</v>
      </c>
      <c r="AE28" s="18">
        <v>24.390243902439025</v>
      </c>
      <c r="AF28" s="18">
        <v>0</v>
      </c>
      <c r="AG28" s="18">
        <v>24.390243902439025</v>
      </c>
      <c r="AH28" s="18">
        <v>24.390243902439025</v>
      </c>
      <c r="AI28" s="18">
        <v>0</v>
      </c>
      <c r="AJ28" s="18">
        <v>2.784628848754873</v>
      </c>
      <c r="AK28" s="24">
        <v>0.8751690667515316</v>
      </c>
      <c r="AL28" s="11"/>
      <c r="AM28" s="11"/>
    </row>
    <row r="29" spans="2:39" ht="12">
      <c r="B29" s="9" t="s">
        <v>14</v>
      </c>
      <c r="C29" s="12">
        <v>8033</v>
      </c>
      <c r="D29" s="11">
        <v>31</v>
      </c>
      <c r="E29" s="9">
        <v>17</v>
      </c>
      <c r="F29" s="9">
        <v>14</v>
      </c>
      <c r="G29" s="2">
        <v>145</v>
      </c>
      <c r="H29" s="2">
        <v>63</v>
      </c>
      <c r="I29" s="2">
        <v>82</v>
      </c>
      <c r="J29" s="2">
        <v>-114</v>
      </c>
      <c r="K29" s="2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36</v>
      </c>
      <c r="X29" s="2">
        <v>10</v>
      </c>
      <c r="Y29" s="18">
        <v>3.85908128968007</v>
      </c>
      <c r="Z29" s="18">
        <v>18.050541516245488</v>
      </c>
      <c r="AA29" s="18">
        <v>-14.191460226565416</v>
      </c>
      <c r="AB29" s="19">
        <v>0</v>
      </c>
      <c r="AC29" s="19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4.481513755757501</v>
      </c>
      <c r="AK29" s="24">
        <v>1.244864932154861</v>
      </c>
      <c r="AL29" s="11"/>
      <c r="AM29" s="11"/>
    </row>
    <row r="30" spans="2:39" ht="12">
      <c r="B30" s="9" t="s">
        <v>63</v>
      </c>
      <c r="C30" s="12">
        <v>15156</v>
      </c>
      <c r="D30" s="11">
        <v>80</v>
      </c>
      <c r="E30" s="9">
        <v>37</v>
      </c>
      <c r="F30" s="9">
        <v>43</v>
      </c>
      <c r="G30" s="2">
        <v>234</v>
      </c>
      <c r="H30" s="2">
        <v>123</v>
      </c>
      <c r="I30" s="2">
        <v>111</v>
      </c>
      <c r="J30" s="2">
        <v>-154</v>
      </c>
      <c r="K30" s="2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">
        <v>4</v>
      </c>
      <c r="R30" s="2">
        <v>1</v>
      </c>
      <c r="S30" s="2">
        <v>3</v>
      </c>
      <c r="T30" s="2">
        <v>0</v>
      </c>
      <c r="U30" s="2">
        <v>0</v>
      </c>
      <c r="V30" s="2">
        <v>0</v>
      </c>
      <c r="W30" s="2">
        <v>64</v>
      </c>
      <c r="X30" s="2">
        <v>29</v>
      </c>
      <c r="Y30" s="18">
        <v>5.27843758247559</v>
      </c>
      <c r="Z30" s="18">
        <v>15.439429928741092</v>
      </c>
      <c r="AA30" s="18">
        <v>-10.160992346265505</v>
      </c>
      <c r="AB30" s="19">
        <v>0</v>
      </c>
      <c r="AC30" s="19">
        <v>0</v>
      </c>
      <c r="AD30" s="18">
        <v>47.61904761904761</v>
      </c>
      <c r="AE30" s="18">
        <v>11.904761904761903</v>
      </c>
      <c r="AF30" s="18">
        <v>35.714285714285715</v>
      </c>
      <c r="AG30" s="18">
        <v>0</v>
      </c>
      <c r="AH30" s="18">
        <v>0</v>
      </c>
      <c r="AI30" s="18">
        <v>0</v>
      </c>
      <c r="AJ30" s="18">
        <v>4.22275006598047</v>
      </c>
      <c r="AK30" s="24">
        <v>1.9134336236474003</v>
      </c>
      <c r="AL30" s="11"/>
      <c r="AM30" s="11"/>
    </row>
    <row r="31" spans="1:39" ht="12">
      <c r="A31" s="9"/>
      <c r="B31" s="9"/>
      <c r="C31" s="12"/>
      <c r="D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5"/>
      <c r="AL31" s="11"/>
      <c r="AM31" s="11"/>
    </row>
    <row r="32" spans="1:39" ht="12">
      <c r="A32" s="2" t="s">
        <v>27</v>
      </c>
      <c r="B32" s="9"/>
      <c r="C32" s="12">
        <f>SUM(C33)</f>
        <v>19033</v>
      </c>
      <c r="D32" s="11">
        <f>SUM(D33)</f>
        <v>225</v>
      </c>
      <c r="E32" s="11">
        <f aca="true" t="shared" si="5" ref="E32:J32">SUM(E33)</f>
        <v>118</v>
      </c>
      <c r="F32" s="11">
        <f t="shared" si="5"/>
        <v>107</v>
      </c>
      <c r="G32" s="11">
        <f t="shared" si="5"/>
        <v>130</v>
      </c>
      <c r="H32" s="11">
        <f t="shared" si="5"/>
        <v>65</v>
      </c>
      <c r="I32" s="11">
        <f t="shared" si="5"/>
        <v>65</v>
      </c>
      <c r="J32" s="11">
        <f t="shared" si="5"/>
        <v>95</v>
      </c>
      <c r="K32" s="11">
        <f aca="true" t="shared" si="6" ref="K32:X32">SUM(K33)</f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3</v>
      </c>
      <c r="R32" s="11">
        <f t="shared" si="6"/>
        <v>1</v>
      </c>
      <c r="S32" s="11">
        <f t="shared" si="6"/>
        <v>2</v>
      </c>
      <c r="T32" s="11">
        <f t="shared" si="6"/>
        <v>0</v>
      </c>
      <c r="U32" s="11">
        <f t="shared" si="6"/>
        <v>0</v>
      </c>
      <c r="V32" s="11">
        <f t="shared" si="6"/>
        <v>0</v>
      </c>
      <c r="W32" s="11">
        <f t="shared" si="6"/>
        <v>131</v>
      </c>
      <c r="X32" s="11">
        <f t="shared" si="6"/>
        <v>32</v>
      </c>
      <c r="Y32" s="19">
        <f>D32/C32*1000</f>
        <v>11.821573057321494</v>
      </c>
      <c r="Z32" s="19">
        <f>G32/C32*1000</f>
        <v>6.830242210896864</v>
      </c>
      <c r="AA32" s="19">
        <f>J32/C32*1000</f>
        <v>4.991330846424631</v>
      </c>
      <c r="AB32" s="19">
        <f>K32/D32*1000</f>
        <v>0</v>
      </c>
      <c r="AC32" s="19">
        <f>N32/D32*1000</f>
        <v>0</v>
      </c>
      <c r="AD32" s="19">
        <f>Q32/(D32+Q32)*1000</f>
        <v>13.157894736842104</v>
      </c>
      <c r="AE32" s="19">
        <f>R32/(D32+Q32)*1000</f>
        <v>4.385964912280701</v>
      </c>
      <c r="AF32" s="19">
        <f>S32/(D32+Q32)*1000</f>
        <v>8.771929824561402</v>
      </c>
      <c r="AG32" s="19">
        <f>T32/(D32+U32)*1000</f>
        <v>0</v>
      </c>
      <c r="AH32" s="19">
        <f>U32/(D32+U32)*1000</f>
        <v>0</v>
      </c>
      <c r="AI32" s="19">
        <f>V32/D32*1000</f>
        <v>0</v>
      </c>
      <c r="AJ32" s="19">
        <f>W32/C32*1000</f>
        <v>6.8827825355960695</v>
      </c>
      <c r="AK32" s="25">
        <f>X32/C32*1000</f>
        <v>1.6812903903746124</v>
      </c>
      <c r="AL32" s="11"/>
      <c r="AM32" s="11"/>
    </row>
    <row r="33" spans="2:39" ht="12">
      <c r="B33" s="9" t="s">
        <v>15</v>
      </c>
      <c r="C33" s="12">
        <v>19033</v>
      </c>
      <c r="D33" s="11">
        <v>225</v>
      </c>
      <c r="E33" s="11">
        <v>118</v>
      </c>
      <c r="F33" s="11">
        <v>107</v>
      </c>
      <c r="G33" s="11">
        <v>130</v>
      </c>
      <c r="H33" s="2">
        <v>65</v>
      </c>
      <c r="I33" s="2">
        <v>65</v>
      </c>
      <c r="J33" s="2">
        <v>95</v>
      </c>
      <c r="K33" s="2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">
        <v>3</v>
      </c>
      <c r="R33" s="2">
        <v>1</v>
      </c>
      <c r="S33" s="2">
        <v>2</v>
      </c>
      <c r="T33" s="2">
        <v>0</v>
      </c>
      <c r="U33" s="2">
        <v>0</v>
      </c>
      <c r="V33" s="2">
        <v>0</v>
      </c>
      <c r="W33" s="2">
        <v>131</v>
      </c>
      <c r="X33" s="2">
        <v>32</v>
      </c>
      <c r="Y33" s="18">
        <v>11.8215730573215</v>
      </c>
      <c r="Z33" s="18">
        <v>6.830242210896864</v>
      </c>
      <c r="AA33" s="18">
        <v>4.991330846424631</v>
      </c>
      <c r="AB33" s="19">
        <v>0</v>
      </c>
      <c r="AC33" s="19">
        <v>0</v>
      </c>
      <c r="AD33" s="18">
        <v>13.157894736842104</v>
      </c>
      <c r="AE33" s="18">
        <v>4.385964912280701</v>
      </c>
      <c r="AF33" s="18">
        <v>8.771929824561402</v>
      </c>
      <c r="AG33" s="18">
        <v>0</v>
      </c>
      <c r="AH33" s="18">
        <v>0</v>
      </c>
      <c r="AI33" s="18">
        <v>0</v>
      </c>
      <c r="AJ33" s="18">
        <v>6.8827825355960695</v>
      </c>
      <c r="AK33" s="24">
        <v>1.6812903903746124</v>
      </c>
      <c r="AL33" s="11"/>
      <c r="AM33" s="11"/>
    </row>
    <row r="34" spans="2:39" ht="12">
      <c r="B34" s="9"/>
      <c r="C34" s="12"/>
      <c r="D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5"/>
      <c r="AL34" s="11"/>
      <c r="AM34" s="11"/>
    </row>
    <row r="35" spans="1:39" ht="12">
      <c r="A35" s="2" t="s">
        <v>28</v>
      </c>
      <c r="B35" s="9"/>
      <c r="C35" s="12">
        <f>SUM(C36:C41)</f>
        <v>48064</v>
      </c>
      <c r="D35" s="11">
        <f>SUM(D36:D41)</f>
        <v>431</v>
      </c>
      <c r="E35" s="11">
        <f aca="true" t="shared" si="7" ref="E35:X35">SUM(E36:E41)</f>
        <v>211</v>
      </c>
      <c r="F35" s="11">
        <f t="shared" si="7"/>
        <v>220</v>
      </c>
      <c r="G35" s="11">
        <f t="shared" si="7"/>
        <v>477</v>
      </c>
      <c r="H35" s="11">
        <f t="shared" si="7"/>
        <v>248</v>
      </c>
      <c r="I35" s="11">
        <f t="shared" si="7"/>
        <v>229</v>
      </c>
      <c r="J35" s="11">
        <f t="shared" si="7"/>
        <v>-46</v>
      </c>
      <c r="K35" s="11">
        <f t="shared" si="7"/>
        <v>0</v>
      </c>
      <c r="L35" s="11">
        <f t="shared" si="7"/>
        <v>0</v>
      </c>
      <c r="M35" s="11">
        <f t="shared" si="7"/>
        <v>0</v>
      </c>
      <c r="N35" s="11">
        <f t="shared" si="7"/>
        <v>0</v>
      </c>
      <c r="O35" s="11">
        <f t="shared" si="7"/>
        <v>0</v>
      </c>
      <c r="P35" s="11">
        <f t="shared" si="7"/>
        <v>0</v>
      </c>
      <c r="Q35" s="11">
        <f t="shared" si="7"/>
        <v>5</v>
      </c>
      <c r="R35" s="11">
        <f t="shared" si="7"/>
        <v>2</v>
      </c>
      <c r="S35" s="11">
        <f t="shared" si="7"/>
        <v>3</v>
      </c>
      <c r="T35" s="11">
        <f t="shared" si="7"/>
        <v>0</v>
      </c>
      <c r="U35" s="11">
        <f t="shared" si="7"/>
        <v>0</v>
      </c>
      <c r="V35" s="11">
        <f t="shared" si="7"/>
        <v>0</v>
      </c>
      <c r="W35" s="11">
        <f t="shared" si="7"/>
        <v>270</v>
      </c>
      <c r="X35" s="11">
        <f t="shared" si="7"/>
        <v>74</v>
      </c>
      <c r="Y35" s="19">
        <f>D35/C35*1000</f>
        <v>8.967210386151798</v>
      </c>
      <c r="Z35" s="19">
        <f>G35/C35*1000</f>
        <v>9.924267643142477</v>
      </c>
      <c r="AA35" s="19">
        <f>J35/C35*1000</f>
        <v>-0.957057256990679</v>
      </c>
      <c r="AB35" s="19">
        <f>K35/D35*1000</f>
        <v>0</v>
      </c>
      <c r="AC35" s="19">
        <f>N35/D35*1000</f>
        <v>0</v>
      </c>
      <c r="AD35" s="19">
        <f>Q35/(D35+Q35)*1000</f>
        <v>11.46788990825688</v>
      </c>
      <c r="AE35" s="19">
        <f>R35/(D35+Q35)*1000</f>
        <v>4.587155963302752</v>
      </c>
      <c r="AF35" s="19">
        <f>S35/(D35+Q35)*1000</f>
        <v>6.8807339449541285</v>
      </c>
      <c r="AG35" s="19">
        <f>T35/(D35+U35)*1000</f>
        <v>0</v>
      </c>
      <c r="AH35" s="19">
        <f>U35/(D35+U35)*1000</f>
        <v>0</v>
      </c>
      <c r="AI35" s="19">
        <f>V35/D35*1000</f>
        <v>0</v>
      </c>
      <c r="AJ35" s="19">
        <f>W35/C35*1000</f>
        <v>5.6175099866844205</v>
      </c>
      <c r="AK35" s="25">
        <f>X35/C35*1000</f>
        <v>1.5396138482023969</v>
      </c>
      <c r="AL35" s="11"/>
      <c r="AM35" s="11"/>
    </row>
    <row r="36" spans="2:39" ht="12">
      <c r="B36" s="9" t="s">
        <v>16</v>
      </c>
      <c r="C36" s="12">
        <v>1737</v>
      </c>
      <c r="D36" s="11">
        <v>12</v>
      </c>
      <c r="E36" s="9">
        <v>9</v>
      </c>
      <c r="F36" s="9">
        <v>3</v>
      </c>
      <c r="G36" s="2">
        <v>27</v>
      </c>
      <c r="H36" s="2">
        <v>14</v>
      </c>
      <c r="I36" s="2">
        <v>13</v>
      </c>
      <c r="J36" s="2">
        <v>-15</v>
      </c>
      <c r="K36" s="2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6</v>
      </c>
      <c r="X36" s="2">
        <v>0</v>
      </c>
      <c r="Y36" s="18">
        <v>6.90846286701209</v>
      </c>
      <c r="Z36" s="18">
        <v>15.544041450777202</v>
      </c>
      <c r="AA36" s="18">
        <v>-8.635578583765112</v>
      </c>
      <c r="AB36" s="19">
        <v>0</v>
      </c>
      <c r="AC36" s="19">
        <v>0</v>
      </c>
      <c r="AD36" s="18">
        <v>0</v>
      </c>
      <c r="AE36" s="18">
        <v>0</v>
      </c>
      <c r="AF36" s="18">
        <v>0</v>
      </c>
      <c r="AG36" s="19">
        <v>0</v>
      </c>
      <c r="AH36" s="19">
        <v>0</v>
      </c>
      <c r="AI36" s="19">
        <v>0</v>
      </c>
      <c r="AJ36" s="18">
        <v>3.454231433506045</v>
      </c>
      <c r="AK36" s="24">
        <v>0</v>
      </c>
      <c r="AL36" s="11"/>
      <c r="AM36" s="11"/>
    </row>
    <row r="37" spans="2:39" ht="12">
      <c r="B37" s="9" t="s">
        <v>17</v>
      </c>
      <c r="C37" s="12">
        <v>4317</v>
      </c>
      <c r="D37" s="11">
        <v>32</v>
      </c>
      <c r="E37" s="9">
        <v>21</v>
      </c>
      <c r="F37" s="9">
        <v>11</v>
      </c>
      <c r="G37" s="2">
        <v>34</v>
      </c>
      <c r="H37" s="2">
        <v>16</v>
      </c>
      <c r="I37" s="2">
        <v>18</v>
      </c>
      <c r="J37" s="2">
        <v>-2</v>
      </c>
      <c r="K37" s="2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">
        <v>1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15</v>
      </c>
      <c r="X37" s="2">
        <v>8</v>
      </c>
      <c r="Y37" s="18">
        <v>7.41255501505675</v>
      </c>
      <c r="Z37" s="18">
        <v>7.875839703497799</v>
      </c>
      <c r="AA37" s="18">
        <v>-0.46328468844104703</v>
      </c>
      <c r="AB37" s="19">
        <v>0</v>
      </c>
      <c r="AC37" s="19">
        <v>0</v>
      </c>
      <c r="AD37" s="18">
        <v>30.303030303030305</v>
      </c>
      <c r="AE37" s="18">
        <v>0</v>
      </c>
      <c r="AF37" s="18">
        <v>30.303030303030305</v>
      </c>
      <c r="AG37" s="19">
        <v>0</v>
      </c>
      <c r="AH37" s="19">
        <v>0</v>
      </c>
      <c r="AI37" s="19">
        <v>0</v>
      </c>
      <c r="AJ37" s="18">
        <v>3.4746351633078527</v>
      </c>
      <c r="AK37" s="24">
        <v>1.8531387537641881</v>
      </c>
      <c r="AL37" s="11"/>
      <c r="AM37" s="11"/>
    </row>
    <row r="38" spans="2:39" ht="12">
      <c r="B38" s="9" t="s">
        <v>18</v>
      </c>
      <c r="C38" s="12">
        <v>8788</v>
      </c>
      <c r="D38" s="11">
        <v>109</v>
      </c>
      <c r="E38" s="9">
        <v>58</v>
      </c>
      <c r="F38" s="9">
        <v>51</v>
      </c>
      <c r="G38" s="2">
        <v>91</v>
      </c>
      <c r="H38" s="2">
        <v>49</v>
      </c>
      <c r="I38" s="2">
        <v>42</v>
      </c>
      <c r="J38" s="2">
        <v>18</v>
      </c>
      <c r="K38" s="2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">
        <v>1</v>
      </c>
      <c r="R38" s="2">
        <v>1</v>
      </c>
      <c r="S38" s="2">
        <v>0</v>
      </c>
      <c r="T38" s="2">
        <v>0</v>
      </c>
      <c r="U38" s="2">
        <v>0</v>
      </c>
      <c r="V38" s="2">
        <v>0</v>
      </c>
      <c r="W38" s="2">
        <v>63</v>
      </c>
      <c r="X38" s="2">
        <v>13</v>
      </c>
      <c r="Y38" s="18">
        <v>12.4032771961766</v>
      </c>
      <c r="Z38" s="18">
        <v>10.355029585798817</v>
      </c>
      <c r="AA38" s="18">
        <v>2.048247610377788</v>
      </c>
      <c r="AB38" s="19">
        <v>0</v>
      </c>
      <c r="AC38" s="19">
        <v>0</v>
      </c>
      <c r="AD38" s="18">
        <v>9.09090909090909</v>
      </c>
      <c r="AE38" s="18">
        <v>9.09090909090909</v>
      </c>
      <c r="AF38" s="18">
        <v>0</v>
      </c>
      <c r="AG38" s="19">
        <v>0</v>
      </c>
      <c r="AH38" s="19">
        <v>0</v>
      </c>
      <c r="AI38" s="19">
        <v>0</v>
      </c>
      <c r="AJ38" s="18">
        <v>7.1688666363222575</v>
      </c>
      <c r="AK38" s="24">
        <v>1.4792899408284024</v>
      </c>
      <c r="AL38" s="11"/>
      <c r="AM38" s="11"/>
    </row>
    <row r="39" spans="2:39" ht="12">
      <c r="B39" s="9" t="s">
        <v>19</v>
      </c>
      <c r="C39" s="12">
        <v>5130</v>
      </c>
      <c r="D39" s="11">
        <v>38</v>
      </c>
      <c r="E39" s="9">
        <v>25</v>
      </c>
      <c r="F39" s="9">
        <v>13</v>
      </c>
      <c r="G39" s="2">
        <v>50</v>
      </c>
      <c r="H39" s="2">
        <v>26</v>
      </c>
      <c r="I39" s="2">
        <v>24</v>
      </c>
      <c r="J39" s="2">
        <v>-12</v>
      </c>
      <c r="K39" s="2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38</v>
      </c>
      <c r="X39" s="2">
        <v>9</v>
      </c>
      <c r="Y39" s="18">
        <v>7.40740740740741</v>
      </c>
      <c r="Z39" s="18">
        <v>9.746588693957115</v>
      </c>
      <c r="AA39" s="18">
        <v>-2.3391812865497075</v>
      </c>
      <c r="AB39" s="19">
        <v>0</v>
      </c>
      <c r="AC39" s="19">
        <v>0</v>
      </c>
      <c r="AD39" s="18">
        <v>0</v>
      </c>
      <c r="AE39" s="18">
        <v>0</v>
      </c>
      <c r="AF39" s="18">
        <v>0</v>
      </c>
      <c r="AG39" s="19">
        <v>0</v>
      </c>
      <c r="AH39" s="19">
        <v>0</v>
      </c>
      <c r="AI39" s="19">
        <v>0</v>
      </c>
      <c r="AJ39" s="18">
        <v>7.407407407407407</v>
      </c>
      <c r="AK39" s="24">
        <v>1.7543859649122808</v>
      </c>
      <c r="AL39" s="11"/>
      <c r="AM39" s="11"/>
    </row>
    <row r="40" spans="2:39" ht="12">
      <c r="B40" s="9" t="s">
        <v>20</v>
      </c>
      <c r="C40" s="12">
        <v>2902</v>
      </c>
      <c r="D40" s="11">
        <v>14</v>
      </c>
      <c r="E40" s="9">
        <v>7</v>
      </c>
      <c r="F40" s="9">
        <v>7</v>
      </c>
      <c r="G40" s="2">
        <v>48</v>
      </c>
      <c r="H40" s="2">
        <v>17</v>
      </c>
      <c r="I40" s="2">
        <v>31</v>
      </c>
      <c r="J40" s="2">
        <v>-34</v>
      </c>
      <c r="K40" s="2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11</v>
      </c>
      <c r="X40" s="2">
        <v>7</v>
      </c>
      <c r="Y40" s="18">
        <v>4.82425913163336</v>
      </c>
      <c r="Z40" s="18">
        <v>16.540317022742936</v>
      </c>
      <c r="AA40" s="18">
        <v>-11.71605789110958</v>
      </c>
      <c r="AB40" s="19">
        <v>0</v>
      </c>
      <c r="AC40" s="19">
        <v>0</v>
      </c>
      <c r="AD40" s="18">
        <v>0</v>
      </c>
      <c r="AE40" s="18">
        <v>0</v>
      </c>
      <c r="AF40" s="18">
        <v>0</v>
      </c>
      <c r="AG40" s="19">
        <v>0</v>
      </c>
      <c r="AH40" s="19">
        <v>0</v>
      </c>
      <c r="AI40" s="19">
        <v>0</v>
      </c>
      <c r="AJ40" s="18">
        <v>3.790489317711923</v>
      </c>
      <c r="AK40" s="24">
        <v>2.412129565816678</v>
      </c>
      <c r="AL40" s="11"/>
      <c r="AM40" s="11"/>
    </row>
    <row r="41" spans="2:39" ht="12">
      <c r="B41" s="2" t="s">
        <v>48</v>
      </c>
      <c r="C41" s="12">
        <v>25190</v>
      </c>
      <c r="D41" s="11">
        <v>226</v>
      </c>
      <c r="E41" s="9">
        <v>91</v>
      </c>
      <c r="F41" s="9">
        <v>135</v>
      </c>
      <c r="G41" s="2">
        <v>227</v>
      </c>
      <c r="H41" s="2">
        <v>126</v>
      </c>
      <c r="I41" s="2">
        <v>101</v>
      </c>
      <c r="J41" s="2">
        <v>-1</v>
      </c>
      <c r="K41" s="2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">
        <v>3</v>
      </c>
      <c r="R41" s="2">
        <v>1</v>
      </c>
      <c r="S41" s="2">
        <v>2</v>
      </c>
      <c r="T41" s="2">
        <v>0</v>
      </c>
      <c r="U41" s="2">
        <v>0</v>
      </c>
      <c r="V41" s="2">
        <v>0</v>
      </c>
      <c r="W41" s="2">
        <v>137</v>
      </c>
      <c r="X41" s="2">
        <v>37</v>
      </c>
      <c r="Y41" s="18">
        <v>8.97181421198889</v>
      </c>
      <c r="Z41" s="18">
        <v>9.01151250496229</v>
      </c>
      <c r="AA41" s="18">
        <v>-0.0396982929734021</v>
      </c>
      <c r="AB41" s="19">
        <v>0</v>
      </c>
      <c r="AC41" s="19">
        <v>0</v>
      </c>
      <c r="AD41" s="22">
        <v>13.100436681222707</v>
      </c>
      <c r="AE41" s="22">
        <v>4.366812227074235</v>
      </c>
      <c r="AF41" s="22">
        <v>8.73362445414847</v>
      </c>
      <c r="AG41" s="19">
        <v>0</v>
      </c>
      <c r="AH41" s="19">
        <v>0</v>
      </c>
      <c r="AI41" s="19">
        <v>0</v>
      </c>
      <c r="AJ41" s="22">
        <v>5.438666137356093</v>
      </c>
      <c r="AK41" s="23">
        <v>1.46883684001588</v>
      </c>
      <c r="AL41" s="11"/>
      <c r="AM41" s="11"/>
    </row>
    <row r="42" spans="1:39" ht="12">
      <c r="A42" s="9"/>
      <c r="B42" s="9"/>
      <c r="C42" s="12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5"/>
      <c r="AL42" s="11"/>
      <c r="AM42" s="11"/>
    </row>
    <row r="43" spans="1:39" ht="12">
      <c r="A43" s="2" t="s">
        <v>29</v>
      </c>
      <c r="B43" s="9"/>
      <c r="C43" s="12">
        <f>SUM(C44:C45)</f>
        <v>1284</v>
      </c>
      <c r="D43" s="11">
        <f>SUM(D44:D45)</f>
        <v>4</v>
      </c>
      <c r="E43" s="11">
        <f aca="true" t="shared" si="8" ref="E43:X43">SUM(E44:E45)</f>
        <v>1</v>
      </c>
      <c r="F43" s="11">
        <f t="shared" si="8"/>
        <v>3</v>
      </c>
      <c r="G43" s="11">
        <f t="shared" si="8"/>
        <v>15</v>
      </c>
      <c r="H43" s="11">
        <f t="shared" si="8"/>
        <v>9</v>
      </c>
      <c r="I43" s="11">
        <f t="shared" si="8"/>
        <v>6</v>
      </c>
      <c r="J43" s="11">
        <f t="shared" si="8"/>
        <v>-11</v>
      </c>
      <c r="K43" s="11">
        <f t="shared" si="8"/>
        <v>0</v>
      </c>
      <c r="L43" s="11">
        <f t="shared" si="8"/>
        <v>0</v>
      </c>
      <c r="M43" s="11">
        <f t="shared" si="8"/>
        <v>0</v>
      </c>
      <c r="N43" s="11">
        <f t="shared" si="8"/>
        <v>0</v>
      </c>
      <c r="O43" s="11">
        <f t="shared" si="8"/>
        <v>0</v>
      </c>
      <c r="P43" s="11">
        <f t="shared" si="8"/>
        <v>0</v>
      </c>
      <c r="Q43" s="11">
        <f t="shared" si="8"/>
        <v>1</v>
      </c>
      <c r="R43" s="11">
        <f t="shared" si="8"/>
        <v>1</v>
      </c>
      <c r="S43" s="11">
        <f t="shared" si="8"/>
        <v>0</v>
      </c>
      <c r="T43" s="11">
        <f t="shared" si="8"/>
        <v>0</v>
      </c>
      <c r="U43" s="11">
        <f t="shared" si="8"/>
        <v>0</v>
      </c>
      <c r="V43" s="11">
        <f t="shared" si="8"/>
        <v>0</v>
      </c>
      <c r="W43" s="11">
        <f t="shared" si="8"/>
        <v>6</v>
      </c>
      <c r="X43" s="11">
        <f t="shared" si="8"/>
        <v>1</v>
      </c>
      <c r="Y43" s="19">
        <f>D43/C43*1000</f>
        <v>3.115264797507788</v>
      </c>
      <c r="Z43" s="19">
        <f>G43/C43*1000</f>
        <v>11.682242990654204</v>
      </c>
      <c r="AA43" s="19">
        <f>J43/C43*1000</f>
        <v>-8.566978193146417</v>
      </c>
      <c r="AB43" s="19">
        <f>K43/D43*1000</f>
        <v>0</v>
      </c>
      <c r="AC43" s="19">
        <f>N43/D43*1000</f>
        <v>0</v>
      </c>
      <c r="AD43" s="19">
        <f>Q43/(D43+Q43)*1000</f>
        <v>200</v>
      </c>
      <c r="AE43" s="19">
        <f>R43/(D43+Q43)*1000</f>
        <v>200</v>
      </c>
      <c r="AF43" s="19">
        <f>S43/(D43+Q43)*1000</f>
        <v>0</v>
      </c>
      <c r="AG43" s="19">
        <f>T43/(D43+U43)*1000</f>
        <v>0</v>
      </c>
      <c r="AH43" s="19">
        <f>U43/(D43+U43)*1000</f>
        <v>0</v>
      </c>
      <c r="AI43" s="19">
        <f>V43/D43*1000</f>
        <v>0</v>
      </c>
      <c r="AJ43" s="19">
        <f>W43/C43*1000</f>
        <v>4.672897196261682</v>
      </c>
      <c r="AK43" s="25">
        <f>X43/C43*1000</f>
        <v>0.778816199376947</v>
      </c>
      <c r="AL43" s="11"/>
      <c r="AM43" s="11"/>
    </row>
    <row r="44" spans="2:39" ht="12">
      <c r="B44" s="9" t="s">
        <v>21</v>
      </c>
      <c r="C44" s="12">
        <v>724</v>
      </c>
      <c r="D44" s="11">
        <v>2</v>
      </c>
      <c r="E44" s="13">
        <v>0</v>
      </c>
      <c r="F44" s="11">
        <v>2</v>
      </c>
      <c r="G44" s="2">
        <v>6</v>
      </c>
      <c r="H44" s="2">
        <v>5</v>
      </c>
      <c r="I44" s="2">
        <v>1</v>
      </c>
      <c r="J44" s="2">
        <v>-4</v>
      </c>
      <c r="K44" s="2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2">
        <v>1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5</v>
      </c>
      <c r="X44" s="2">
        <v>1</v>
      </c>
      <c r="Y44" s="18">
        <v>2.76243093922652</v>
      </c>
      <c r="Z44" s="18">
        <v>8.28729281767956</v>
      </c>
      <c r="AA44" s="18">
        <v>-5.524861878453039</v>
      </c>
      <c r="AB44" s="19">
        <v>0</v>
      </c>
      <c r="AC44" s="19">
        <v>0</v>
      </c>
      <c r="AD44" s="18">
        <v>333.3333333333333</v>
      </c>
      <c r="AE44" s="18">
        <v>333.3333333333333</v>
      </c>
      <c r="AF44" s="18">
        <v>0</v>
      </c>
      <c r="AG44" s="19">
        <v>0</v>
      </c>
      <c r="AH44" s="19">
        <v>0</v>
      </c>
      <c r="AI44" s="19">
        <v>0</v>
      </c>
      <c r="AJ44" s="18">
        <v>6.906077348066298</v>
      </c>
      <c r="AK44" s="24">
        <v>1.3812154696132597</v>
      </c>
      <c r="AL44" s="11"/>
      <c r="AM44" s="11"/>
    </row>
    <row r="45" spans="2:39" ht="12">
      <c r="B45" s="9" t="s">
        <v>22</v>
      </c>
      <c r="C45" s="12">
        <v>560</v>
      </c>
      <c r="D45" s="11">
        <v>2</v>
      </c>
      <c r="E45" s="13">
        <v>1</v>
      </c>
      <c r="F45" s="11">
        <v>1</v>
      </c>
      <c r="G45" s="2">
        <v>9</v>
      </c>
      <c r="H45" s="2">
        <v>4</v>
      </c>
      <c r="I45" s="2">
        <v>5</v>
      </c>
      <c r="J45" s="2">
        <v>-7</v>
      </c>
      <c r="K45" s="2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0</v>
      </c>
      <c r="Y45" s="18">
        <v>3.57142857142857</v>
      </c>
      <c r="Z45" s="18">
        <v>16.0714285714286</v>
      </c>
      <c r="AA45" s="18">
        <v>-12.5</v>
      </c>
      <c r="AB45" s="19">
        <v>0</v>
      </c>
      <c r="AC45" s="19">
        <v>0</v>
      </c>
      <c r="AD45" s="18">
        <v>0</v>
      </c>
      <c r="AE45" s="18">
        <v>0</v>
      </c>
      <c r="AF45" s="18">
        <v>0</v>
      </c>
      <c r="AG45" s="19">
        <v>0</v>
      </c>
      <c r="AH45" s="19">
        <v>0</v>
      </c>
      <c r="AI45" s="19">
        <v>0</v>
      </c>
      <c r="AJ45" s="18">
        <v>1.7857142857142856</v>
      </c>
      <c r="AK45" s="24">
        <v>0</v>
      </c>
      <c r="AL45" s="11"/>
      <c r="AM45" s="11"/>
    </row>
    <row r="46" spans="2:42" ht="12">
      <c r="B46" s="9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5"/>
      <c r="AL46" s="11"/>
      <c r="AM46" s="11"/>
      <c r="AN46" s="11"/>
      <c r="AO46" s="11"/>
      <c r="AP46" s="11"/>
    </row>
    <row r="47" spans="1:41" ht="12">
      <c r="A47" s="2" t="s">
        <v>58</v>
      </c>
      <c r="C47" s="12">
        <f aca="true" t="shared" si="9" ref="C47:I47">SUM(C9,C14:C17,C21,C33)</f>
        <v>456590</v>
      </c>
      <c r="D47" s="11">
        <f t="shared" si="9"/>
        <v>3599</v>
      </c>
      <c r="E47" s="11">
        <f t="shared" si="9"/>
        <v>1912</v>
      </c>
      <c r="F47" s="11">
        <f t="shared" si="9"/>
        <v>1687</v>
      </c>
      <c r="G47" s="11">
        <f t="shared" si="9"/>
        <v>5016</v>
      </c>
      <c r="H47" s="11">
        <f t="shared" si="9"/>
        <v>2537</v>
      </c>
      <c r="I47" s="11">
        <f t="shared" si="9"/>
        <v>2479</v>
      </c>
      <c r="J47" s="11">
        <f>D47-G47</f>
        <v>-1417</v>
      </c>
      <c r="K47" s="11">
        <f aca="true" t="shared" si="10" ref="K47:X47">SUM(K9,K14:K17,K21,K33,)</f>
        <v>9</v>
      </c>
      <c r="L47" s="11">
        <f t="shared" si="10"/>
        <v>6</v>
      </c>
      <c r="M47" s="11">
        <f t="shared" si="10"/>
        <v>3</v>
      </c>
      <c r="N47" s="11">
        <f t="shared" si="10"/>
        <v>4</v>
      </c>
      <c r="O47" s="11">
        <f t="shared" si="10"/>
        <v>1</v>
      </c>
      <c r="P47" s="11">
        <f t="shared" si="10"/>
        <v>3</v>
      </c>
      <c r="Q47" s="11">
        <f t="shared" si="10"/>
        <v>82</v>
      </c>
      <c r="R47" s="11">
        <f t="shared" si="10"/>
        <v>41</v>
      </c>
      <c r="S47" s="11">
        <f t="shared" si="10"/>
        <v>41</v>
      </c>
      <c r="T47" s="11">
        <f t="shared" si="10"/>
        <v>12</v>
      </c>
      <c r="U47" s="11">
        <f t="shared" si="10"/>
        <v>10</v>
      </c>
      <c r="V47" s="11">
        <f t="shared" si="10"/>
        <v>2</v>
      </c>
      <c r="W47" s="11">
        <f t="shared" si="10"/>
        <v>2310</v>
      </c>
      <c r="X47" s="11">
        <f t="shared" si="10"/>
        <v>844</v>
      </c>
      <c r="Y47" s="19">
        <f>D47/C47*1000</f>
        <v>7.882345211239844</v>
      </c>
      <c r="Z47" s="19">
        <f>G47/C47*1000</f>
        <v>10.985785934864976</v>
      </c>
      <c r="AA47" s="19">
        <f aca="true" t="shared" si="11" ref="AA47:AB50">J47/C47*1000</f>
        <v>-3.103440723625134</v>
      </c>
      <c r="AB47" s="19">
        <f t="shared" si="11"/>
        <v>2.5006946373992776</v>
      </c>
      <c r="AC47" s="19">
        <f>N47/D47*1000</f>
        <v>1.1114198388441232</v>
      </c>
      <c r="AD47" s="19">
        <f>Q47/(D47+Q47)*1000</f>
        <v>22.276555283890247</v>
      </c>
      <c r="AE47" s="19">
        <f>R47/(D47+Q47)*1000</f>
        <v>11.138277641945123</v>
      </c>
      <c r="AF47" s="19">
        <f>S47/(D47+Q47)*1000</f>
        <v>11.138277641945123</v>
      </c>
      <c r="AG47" s="19">
        <f>T47/(D47+U47)*1000</f>
        <v>3.3250207813798838</v>
      </c>
      <c r="AH47" s="19">
        <f>U47/(D47+U47)*1000</f>
        <v>2.770850651149903</v>
      </c>
      <c r="AI47" s="19">
        <f>V47/D47*1000</f>
        <v>0.5557099194220616</v>
      </c>
      <c r="AJ47" s="19">
        <f>W47/C47*1000</f>
        <v>5.059243522635186</v>
      </c>
      <c r="AK47" s="25">
        <f>X47/C47*1000</f>
        <v>1.8484855121662762</v>
      </c>
      <c r="AL47" s="11"/>
      <c r="AM47" s="11"/>
      <c r="AN47" s="11"/>
      <c r="AO47" s="11"/>
    </row>
    <row r="48" spans="1:41" ht="12">
      <c r="A48" s="2" t="s">
        <v>59</v>
      </c>
      <c r="C48" s="12">
        <f aca="true" t="shared" si="12" ref="C48:I48">SUM(C12,C18,C20)</f>
        <v>135486</v>
      </c>
      <c r="D48" s="11">
        <f t="shared" si="12"/>
        <v>950</v>
      </c>
      <c r="E48" s="11">
        <f t="shared" si="12"/>
        <v>468</v>
      </c>
      <c r="F48" s="11">
        <f t="shared" si="12"/>
        <v>482</v>
      </c>
      <c r="G48" s="11">
        <f t="shared" si="12"/>
        <v>1681</v>
      </c>
      <c r="H48" s="11">
        <f t="shared" si="12"/>
        <v>858</v>
      </c>
      <c r="I48" s="11">
        <f t="shared" si="12"/>
        <v>823</v>
      </c>
      <c r="J48" s="11">
        <f>D48-G48</f>
        <v>-731</v>
      </c>
      <c r="K48" s="11">
        <f>SUM(K12,K18,K20)</f>
        <v>1</v>
      </c>
      <c r="L48" s="11">
        <f>SUM(L12,L18,L20)</f>
        <v>1</v>
      </c>
      <c r="M48" s="11">
        <f>SUM(M12,M18,M20)</f>
        <v>0</v>
      </c>
      <c r="N48" s="11">
        <f>SUM(N12,N18,N20)</f>
        <v>0</v>
      </c>
      <c r="O48" s="11">
        <f aca="true" t="shared" si="13" ref="O48:X48">SUM(O12,O18,O20)</f>
        <v>0</v>
      </c>
      <c r="P48" s="11">
        <f t="shared" si="13"/>
        <v>0</v>
      </c>
      <c r="Q48" s="11">
        <f t="shared" si="13"/>
        <v>25</v>
      </c>
      <c r="R48" s="11">
        <f t="shared" si="13"/>
        <v>5</v>
      </c>
      <c r="S48" s="11">
        <f t="shared" si="13"/>
        <v>20</v>
      </c>
      <c r="T48" s="11">
        <f t="shared" si="13"/>
        <v>3</v>
      </c>
      <c r="U48" s="11">
        <f t="shared" si="13"/>
        <v>3</v>
      </c>
      <c r="V48" s="11">
        <f t="shared" si="13"/>
        <v>0</v>
      </c>
      <c r="W48" s="11">
        <f t="shared" si="13"/>
        <v>541</v>
      </c>
      <c r="X48" s="11">
        <f t="shared" si="13"/>
        <v>251</v>
      </c>
      <c r="Y48" s="19">
        <f>D48/C48*1000</f>
        <v>7.011794576561416</v>
      </c>
      <c r="Z48" s="19">
        <f>G48/C48*1000</f>
        <v>12.407185982315516</v>
      </c>
      <c r="AA48" s="19">
        <f t="shared" si="11"/>
        <v>-5.3953914057541</v>
      </c>
      <c r="AB48" s="19">
        <f t="shared" si="11"/>
        <v>1.0526315789473684</v>
      </c>
      <c r="AC48" s="19">
        <f>N48/D48*1000</f>
        <v>0</v>
      </c>
      <c r="AD48" s="19">
        <f>Q48/(D48+Q48)*1000</f>
        <v>25.64102564102564</v>
      </c>
      <c r="AE48" s="19">
        <f>R48/(D48+Q48)*1000</f>
        <v>5.128205128205129</v>
      </c>
      <c r="AF48" s="19">
        <f>S48/(D48+Q48)*1000</f>
        <v>20.512820512820515</v>
      </c>
      <c r="AG48" s="19">
        <f>T48/(D48+U48)*1000</f>
        <v>3.1479538300104934</v>
      </c>
      <c r="AH48" s="19">
        <f>U48/(D48+U48)*1000</f>
        <v>3.1479538300104934</v>
      </c>
      <c r="AI48" s="19">
        <f>V48/D48*1000</f>
        <v>0</v>
      </c>
      <c r="AJ48" s="19">
        <f>W48/C48*1000</f>
        <v>3.993032490441817</v>
      </c>
      <c r="AK48" s="25">
        <f>X48/C48*1000</f>
        <v>1.8525899354914899</v>
      </c>
      <c r="AL48" s="11"/>
      <c r="AM48" s="11"/>
      <c r="AN48" s="11"/>
      <c r="AO48" s="11"/>
    </row>
    <row r="49" spans="1:41" ht="12">
      <c r="A49" s="2" t="s">
        <v>60</v>
      </c>
      <c r="C49" s="12">
        <f aca="true" t="shared" si="14" ref="C49:I49">SUM(C23,C26)</f>
        <v>52333</v>
      </c>
      <c r="D49" s="11">
        <f t="shared" si="14"/>
        <v>212</v>
      </c>
      <c r="E49" s="11">
        <f t="shared" si="14"/>
        <v>108</v>
      </c>
      <c r="F49" s="11">
        <f t="shared" si="14"/>
        <v>104</v>
      </c>
      <c r="G49" s="11">
        <f t="shared" si="14"/>
        <v>951</v>
      </c>
      <c r="H49" s="11">
        <f t="shared" si="14"/>
        <v>473</v>
      </c>
      <c r="I49" s="11">
        <f t="shared" si="14"/>
        <v>478</v>
      </c>
      <c r="J49" s="11">
        <f>D49-G49</f>
        <v>-739</v>
      </c>
      <c r="K49" s="11">
        <f>SUM(K23,K26)</f>
        <v>0</v>
      </c>
      <c r="L49" s="11">
        <f>SUM(L23,L26)</f>
        <v>0</v>
      </c>
      <c r="M49" s="11">
        <f>SUM(M23,M26)</f>
        <v>0</v>
      </c>
      <c r="N49" s="11">
        <f>SUM(N23,N26)</f>
        <v>0</v>
      </c>
      <c r="O49" s="11">
        <f aca="true" t="shared" si="15" ref="O49:X49">SUM(O23,O26)</f>
        <v>0</v>
      </c>
      <c r="P49" s="11">
        <f t="shared" si="15"/>
        <v>0</v>
      </c>
      <c r="Q49" s="11">
        <f t="shared" si="15"/>
        <v>8</v>
      </c>
      <c r="R49" s="11">
        <f t="shared" si="15"/>
        <v>3</v>
      </c>
      <c r="S49" s="11">
        <f t="shared" si="15"/>
        <v>5</v>
      </c>
      <c r="T49" s="11">
        <f t="shared" si="15"/>
        <v>1</v>
      </c>
      <c r="U49" s="11">
        <f t="shared" si="15"/>
        <v>1</v>
      </c>
      <c r="V49" s="11">
        <f t="shared" si="15"/>
        <v>0</v>
      </c>
      <c r="W49" s="11">
        <f t="shared" si="15"/>
        <v>206</v>
      </c>
      <c r="X49" s="11">
        <f t="shared" si="15"/>
        <v>72</v>
      </c>
      <c r="Y49" s="19">
        <f>D49/C49*1000</f>
        <v>4.050981216440869</v>
      </c>
      <c r="Z49" s="19">
        <f>G49/C49*1000</f>
        <v>18.17209026809088</v>
      </c>
      <c r="AA49" s="19">
        <f t="shared" si="11"/>
        <v>-14.121109051650011</v>
      </c>
      <c r="AB49" s="19">
        <f t="shared" si="11"/>
        <v>0</v>
      </c>
      <c r="AC49" s="19">
        <f>N49/D49*1000</f>
        <v>0</v>
      </c>
      <c r="AD49" s="19">
        <f>Q49/(D49+Q49)*1000</f>
        <v>36.36363636363636</v>
      </c>
      <c r="AE49" s="19">
        <f>R49/(D49+Q49)*1000</f>
        <v>13.636363636363635</v>
      </c>
      <c r="AF49" s="19">
        <f>S49/(D49+Q49)*1000</f>
        <v>22.727272727272727</v>
      </c>
      <c r="AG49" s="19">
        <f>T49/(D49+U49)*1000</f>
        <v>4.694835680751174</v>
      </c>
      <c r="AH49" s="19">
        <f>U49/(D49+U49)*1000</f>
        <v>4.694835680751174</v>
      </c>
      <c r="AI49" s="19">
        <f>V49/D49*1000</f>
        <v>0</v>
      </c>
      <c r="AJ49" s="19">
        <f>W49/C49*1000</f>
        <v>3.9363308046548062</v>
      </c>
      <c r="AK49" s="25">
        <f>X49/C49*1000</f>
        <v>1.375804941432748</v>
      </c>
      <c r="AL49" s="11"/>
      <c r="AM49" s="11"/>
      <c r="AN49" s="11"/>
      <c r="AO49" s="11"/>
    </row>
    <row r="50" spans="1:42" ht="12.75" thickBot="1">
      <c r="A50" s="14" t="s">
        <v>61</v>
      </c>
      <c r="B50" s="14"/>
      <c r="C50" s="31">
        <f aca="true" t="shared" si="16" ref="C50:I50">SUM(C35,C43,C10:C11,C13,C19)</f>
        <v>179406</v>
      </c>
      <c r="D50" s="15">
        <f t="shared" si="16"/>
        <v>1226</v>
      </c>
      <c r="E50" s="15">
        <f t="shared" si="16"/>
        <v>590</v>
      </c>
      <c r="F50" s="15">
        <f t="shared" si="16"/>
        <v>636</v>
      </c>
      <c r="G50" s="15">
        <f t="shared" si="16"/>
        <v>1988</v>
      </c>
      <c r="H50" s="15">
        <f t="shared" si="16"/>
        <v>1034</v>
      </c>
      <c r="I50" s="15">
        <f t="shared" si="16"/>
        <v>954</v>
      </c>
      <c r="J50" s="15">
        <f>D50-G50</f>
        <v>-762</v>
      </c>
      <c r="K50" s="15">
        <f aca="true" t="shared" si="17" ref="K50:X50">SUM(K35,K43,K10:K11,K13,K19)</f>
        <v>2</v>
      </c>
      <c r="L50" s="15">
        <f t="shared" si="17"/>
        <v>2</v>
      </c>
      <c r="M50" s="15">
        <f t="shared" si="17"/>
        <v>0</v>
      </c>
      <c r="N50" s="15">
        <f t="shared" si="17"/>
        <v>0</v>
      </c>
      <c r="O50" s="15">
        <f t="shared" si="17"/>
        <v>0</v>
      </c>
      <c r="P50" s="15">
        <f t="shared" si="17"/>
        <v>0</v>
      </c>
      <c r="Q50" s="15">
        <f t="shared" si="17"/>
        <v>22</v>
      </c>
      <c r="R50" s="15">
        <f t="shared" si="17"/>
        <v>9</v>
      </c>
      <c r="S50" s="15">
        <f t="shared" si="17"/>
        <v>13</v>
      </c>
      <c r="T50" s="15">
        <f t="shared" si="17"/>
        <v>1</v>
      </c>
      <c r="U50" s="15">
        <f t="shared" si="17"/>
        <v>1</v>
      </c>
      <c r="V50" s="15">
        <f t="shared" si="17"/>
        <v>0</v>
      </c>
      <c r="W50" s="15">
        <f t="shared" si="17"/>
        <v>774</v>
      </c>
      <c r="X50" s="15">
        <f t="shared" si="17"/>
        <v>274</v>
      </c>
      <c r="Y50" s="21">
        <f>D50/C50*1000</f>
        <v>6.833662196359096</v>
      </c>
      <c r="Z50" s="21">
        <f>G50/C50*1000</f>
        <v>11.08101178332943</v>
      </c>
      <c r="AA50" s="21">
        <f t="shared" si="11"/>
        <v>-4.247349586970335</v>
      </c>
      <c r="AB50" s="21">
        <f t="shared" si="11"/>
        <v>1.6313213703099512</v>
      </c>
      <c r="AC50" s="21">
        <f>N50/D50*1000</f>
        <v>0</v>
      </c>
      <c r="AD50" s="21">
        <f>Q50/(D50+Q50)*1000</f>
        <v>17.628205128205128</v>
      </c>
      <c r="AE50" s="21">
        <f>R50/(D50+Q50)*1000</f>
        <v>7.211538461538462</v>
      </c>
      <c r="AF50" s="21">
        <f>S50/(D50+Q50)*1000</f>
        <v>10.416666666666666</v>
      </c>
      <c r="AG50" s="21">
        <f>T50/(D50+U50)*1000</f>
        <v>0.8149959250203749</v>
      </c>
      <c r="AH50" s="21">
        <f>U50/(D50+U50)*1000</f>
        <v>0.8149959250203749</v>
      </c>
      <c r="AI50" s="21">
        <f>V50/D50*1000</f>
        <v>0</v>
      </c>
      <c r="AJ50" s="21">
        <f>W50/C50*1000</f>
        <v>4.314236982040734</v>
      </c>
      <c r="AK50" s="29">
        <f>X50/C50*1000</f>
        <v>1.5272621874407768</v>
      </c>
      <c r="AL50" s="11"/>
      <c r="AM50" s="11"/>
      <c r="AN50" s="11"/>
      <c r="AO50" s="11"/>
      <c r="AP50" s="16"/>
    </row>
    <row r="51" spans="1:37" ht="13.5">
      <c r="A51" s="2" t="s">
        <v>68</v>
      </c>
      <c r="B51" s="17" t="s">
        <v>72</v>
      </c>
      <c r="D51" s="16"/>
      <c r="F51" s="16"/>
      <c r="G51" s="16"/>
      <c r="AK51" s="30" t="s">
        <v>45</v>
      </c>
    </row>
    <row r="52" spans="2:7" ht="13.5">
      <c r="B52" s="17" t="s">
        <v>71</v>
      </c>
      <c r="F52" s="16"/>
      <c r="G52" s="16"/>
    </row>
    <row r="53" ht="13.5">
      <c r="B53" s="17"/>
    </row>
    <row r="54" ht="13.5">
      <c r="B54" s="17"/>
    </row>
  </sheetData>
  <sheetProtection/>
  <mergeCells count="19">
    <mergeCell ref="Z2:Z3"/>
    <mergeCell ref="Q2:S2"/>
    <mergeCell ref="C2:C3"/>
    <mergeCell ref="J2:J3"/>
    <mergeCell ref="W2:W3"/>
    <mergeCell ref="X2:X3"/>
    <mergeCell ref="T2:V2"/>
    <mergeCell ref="D2:F2"/>
    <mergeCell ref="G2:I2"/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</mergeCells>
  <printOptions/>
  <pageMargins left="0.7874015748031497" right="0.68" top="0.6692913385826772" bottom="0.6299212598425197" header="0.5118110236220472" footer="0.5118110236220472"/>
  <pageSetup fitToHeight="0" horizontalDpi="600" verticalDpi="600" orientation="landscape" paperSize="9" scale="53" r:id="rId1"/>
  <ignoredErrors>
    <ignoredError sqref="J48:J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2017-05-18T00:24:51Z</cp:lastPrinted>
  <dcterms:created xsi:type="dcterms:W3CDTF">2005-02-08T11:34:38Z</dcterms:created>
  <dcterms:modified xsi:type="dcterms:W3CDTF">2017-05-23T00:24:32Z</dcterms:modified>
  <cp:category/>
  <cp:version/>
  <cp:contentType/>
  <cp:contentStatus/>
</cp:coreProperties>
</file>